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originenterprises-my.sharepoint.com/personal/derek_wilson_originenterprises_com/Documents/PC Data/Desktop/"/>
    </mc:Choice>
  </mc:AlternateContent>
  <xr:revisionPtr revIDLastSave="0" documentId="8_{21390AD4-DC4C-4C0E-987B-67BC318E6522}" xr6:coauthVersionLast="47" xr6:coauthVersionMax="47" xr10:uidLastSave="{00000000-0000-0000-0000-000000000000}"/>
  <bookViews>
    <workbookView xWindow="-120" yWindow="-120" windowWidth="29040" windowHeight="15840" tabRatio="712" activeTab="1" xr2:uid="{00000000-000D-0000-FFFF-FFFF00000000}"/>
  </bookViews>
  <sheets>
    <sheet name="GHG Procedure" sheetId="28" r:id="rId1"/>
    <sheet name="Background Data &amp; Methodology" sheetId="29" r:id="rId2"/>
    <sheet name="Data Collection" sheetId="4" state="hidden" r:id="rId3"/>
    <sheet name="Data collection Scope 1 and 2" sheetId="30" r:id="rId4"/>
    <sheet name="F Gas" sheetId="31" r:id="rId5"/>
    <sheet name="EF" sheetId="32" state="hidden" r:id="rId6"/>
    <sheet name="Data BG" sheetId="34" state="hidden" r:id="rId7"/>
    <sheet name="Scope 3.1 " sheetId="6" r:id="rId8"/>
    <sheet name="Scope 3.1 - origin" sheetId="27" state="hidden" r:id="rId9"/>
    <sheet name="Scope 3.2 - details" sheetId="25" state="hidden" r:id="rId10"/>
    <sheet name="BC Scope 3.3" sheetId="8" state="hidden" r:id="rId11"/>
    <sheet name="Scope 3.2" sheetId="7" r:id="rId12"/>
    <sheet name="Scope 3.4" sheetId="9" r:id="rId13"/>
    <sheet name="Scope 3.5" sheetId="10" r:id="rId14"/>
    <sheet name="Scope 3.6" sheetId="11" r:id="rId15"/>
    <sheet name="Scope 3.7" sheetId="12" r:id="rId16"/>
    <sheet name=" Scope 3.8" sheetId="13" r:id="rId17"/>
    <sheet name="S3 EF" sheetId="33" state="hidden" r:id="rId18"/>
    <sheet name="Scope 3.9 " sheetId="22" r:id="rId19"/>
    <sheet name="Scope 3.10" sheetId="15" state="hidden" r:id="rId20"/>
    <sheet name="Scope 3.11" sheetId="23" r:id="rId21"/>
    <sheet name="Scope 3.11 -details" sheetId="26" state="hidden" r:id="rId22"/>
    <sheet name="Scope 3.12" sheetId="24" r:id="rId23"/>
    <sheet name="Scope 3.13" sheetId="18" state="hidden" r:id="rId24"/>
    <sheet name="Scope 3.14" sheetId="19" state="hidden" r:id="rId25"/>
    <sheet name="Scope 3.15" sheetId="20" state="hidden" r:id="rId26"/>
    <sheet name="Lists" sheetId="21" state="hidden" r:id="rId27"/>
  </sheets>
  <externalReferences>
    <externalReference r:id="rId28"/>
  </externalReferences>
  <definedNames>
    <definedName name="_xlnm._FilterDatabase" localSheetId="17" hidden="1">'S3 EF'!$A$1:$C$155</definedName>
    <definedName name="_xlnm.Print_Area" localSheetId="1">'Background Data &amp; Methodology'!$A$1:$O$29</definedName>
    <definedName name="_xlnm.Print_Area" localSheetId="3">'Data collection Scope 1 and 2'!$A$2:$R$57</definedName>
    <definedName name="_xlnm.Print_Area" localSheetId="0">'GHG Procedure'!$B$1:$G$41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2" i="30" l="1"/>
  <c r="S40" i="30"/>
  <c r="S26" i="30"/>
  <c r="S38" i="30"/>
  <c r="S28" i="30"/>
  <c r="S35" i="30"/>
  <c r="S37" i="30"/>
  <c r="S32" i="30"/>
  <c r="S33" i="30"/>
  <c r="S30" i="30"/>
  <c r="S24" i="30"/>
  <c r="S19" i="30"/>
  <c r="S17" i="30"/>
  <c r="S15" i="30"/>
  <c r="S13" i="30"/>
  <c r="S11" i="30"/>
  <c r="S9" i="30"/>
  <c r="S7" i="30"/>
  <c r="O14" i="10"/>
  <c r="G126" i="6"/>
  <c r="K18" i="11"/>
  <c r="J13" i="13"/>
  <c r="H31" i="22"/>
  <c r="F47" i="9"/>
  <c r="F48" i="9"/>
  <c r="F49" i="9"/>
  <c r="F27" i="7"/>
  <c r="R22" i="6"/>
  <c r="R30" i="6"/>
  <c r="R31" i="6"/>
  <c r="R32" i="6"/>
  <c r="R33" i="6"/>
  <c r="R34" i="6"/>
  <c r="R35" i="6"/>
  <c r="R47" i="6"/>
  <c r="R58" i="6"/>
  <c r="R60" i="6"/>
  <c r="R64" i="6"/>
  <c r="R65" i="6"/>
  <c r="R66" i="6"/>
  <c r="R67" i="6"/>
  <c r="R82" i="6"/>
  <c r="R83" i="6"/>
  <c r="R84" i="6"/>
  <c r="R85" i="6"/>
  <c r="R86" i="6"/>
  <c r="R92" i="6"/>
  <c r="R94" i="6"/>
  <c r="R95" i="6"/>
  <c r="R96" i="6"/>
  <c r="R97" i="6"/>
  <c r="R98" i="6"/>
  <c r="R104" i="6"/>
  <c r="R105" i="6"/>
  <c r="R106" i="6"/>
  <c r="R108" i="6"/>
  <c r="R109" i="6"/>
  <c r="R113" i="6"/>
  <c r="R114" i="6"/>
  <c r="R115" i="6"/>
  <c r="R116" i="6"/>
  <c r="R117" i="6"/>
  <c r="R118" i="6"/>
  <c r="R119" i="6"/>
  <c r="R120" i="6"/>
  <c r="R121" i="6"/>
  <c r="R123" i="6"/>
  <c r="R124" i="6"/>
  <c r="R125" i="6"/>
  <c r="R126" i="6"/>
  <c r="K59" i="23" l="1"/>
  <c r="K60" i="23"/>
  <c r="K61" i="23"/>
  <c r="L18" i="9"/>
  <c r="P122" i="6"/>
  <c r="R122" i="6" s="1"/>
  <c r="P112" i="6"/>
  <c r="R112" i="6" s="1"/>
  <c r="P111" i="6"/>
  <c r="R111" i="6" s="1"/>
  <c r="P110" i="6"/>
  <c r="R110" i="6" s="1"/>
  <c r="P107" i="6"/>
  <c r="R107" i="6" s="1"/>
  <c r="P103" i="6"/>
  <c r="R103" i="6" s="1"/>
  <c r="P102" i="6"/>
  <c r="R102" i="6" s="1"/>
  <c r="P101" i="6"/>
  <c r="R101" i="6" s="1"/>
  <c r="P100" i="6"/>
  <c r="R100" i="6" s="1"/>
  <c r="P99" i="6"/>
  <c r="R99" i="6" s="1"/>
  <c r="P93" i="6"/>
  <c r="R93" i="6" s="1"/>
  <c r="P91" i="6"/>
  <c r="R91" i="6" s="1"/>
  <c r="P88" i="6"/>
  <c r="R88" i="6" s="1"/>
  <c r="P87" i="6"/>
  <c r="R87" i="6" s="1"/>
  <c r="P90" i="6"/>
  <c r="R90" i="6" s="1"/>
  <c r="P89" i="6"/>
  <c r="R89" i="6" s="1"/>
  <c r="P63" i="6"/>
  <c r="R63" i="6" s="1"/>
  <c r="P62" i="6"/>
  <c r="R62" i="6" s="1"/>
  <c r="P61" i="6"/>
  <c r="R61" i="6" s="1"/>
  <c r="P59" i="6"/>
  <c r="R59" i="6" s="1"/>
  <c r="P57" i="6"/>
  <c r="R57" i="6" s="1"/>
  <c r="P56" i="6"/>
  <c r="R56" i="6" s="1"/>
  <c r="P55" i="6"/>
  <c r="R55" i="6" s="1"/>
  <c r="P46" i="6"/>
  <c r="R46" i="6" s="1"/>
  <c r="P41" i="6"/>
  <c r="R41" i="6" s="1"/>
  <c r="P40" i="6"/>
  <c r="R40" i="6" s="1"/>
  <c r="P39" i="6"/>
  <c r="R39" i="6" s="1"/>
  <c r="P38" i="6"/>
  <c r="R38" i="6" s="1"/>
  <c r="P37" i="6"/>
  <c r="R37" i="6" s="1"/>
  <c r="P36" i="6"/>
  <c r="R36" i="6" s="1"/>
  <c r="P29" i="6"/>
  <c r="R29" i="6" s="1"/>
  <c r="P28" i="6"/>
  <c r="R28" i="6" s="1"/>
  <c r="P45" i="6"/>
  <c r="R45" i="6" s="1"/>
  <c r="P44" i="6"/>
  <c r="R44" i="6" s="1"/>
  <c r="P43" i="6"/>
  <c r="R43" i="6" s="1"/>
  <c r="P42" i="6"/>
  <c r="R42" i="6" s="1"/>
  <c r="P54" i="6"/>
  <c r="R54" i="6" s="1"/>
  <c r="P53" i="6"/>
  <c r="R53" i="6" s="1"/>
  <c r="P52" i="6"/>
  <c r="R52" i="6" s="1"/>
  <c r="P51" i="6"/>
  <c r="R51" i="6" s="1"/>
  <c r="P50" i="6"/>
  <c r="R50" i="6" s="1"/>
  <c r="P49" i="6"/>
  <c r="R49" i="6" s="1"/>
  <c r="P48" i="6"/>
  <c r="R48" i="6" s="1"/>
  <c r="R21" i="6"/>
  <c r="R20" i="6"/>
  <c r="R19" i="6"/>
  <c r="R18" i="6"/>
  <c r="R17" i="6"/>
  <c r="R16" i="6"/>
  <c r="R15" i="6"/>
  <c r="R14" i="6"/>
  <c r="R13" i="6"/>
  <c r="R11" i="6"/>
  <c r="R12" i="6"/>
  <c r="R10" i="6"/>
  <c r="R9" i="6"/>
  <c r="R6" i="6"/>
  <c r="R8" i="6"/>
  <c r="R7" i="6"/>
  <c r="P27" i="6"/>
  <c r="R27" i="6" s="1"/>
  <c r="P26" i="6"/>
  <c r="R26" i="6" s="1"/>
  <c r="P25" i="6"/>
  <c r="R25" i="6" s="1"/>
  <c r="P24" i="6"/>
  <c r="R24" i="6" s="1"/>
  <c r="P23" i="6"/>
  <c r="R23" i="6" s="1"/>
  <c r="P70" i="6"/>
  <c r="R70" i="6" s="1"/>
  <c r="P69" i="6"/>
  <c r="R69" i="6" s="1"/>
  <c r="P68" i="6"/>
  <c r="R68" i="6" s="1"/>
  <c r="P71" i="6"/>
  <c r="R71" i="6" s="1"/>
  <c r="P81" i="6"/>
  <c r="R81" i="6" s="1"/>
  <c r="P80" i="6"/>
  <c r="R80" i="6" s="1"/>
  <c r="P79" i="6"/>
  <c r="R79" i="6" s="1"/>
  <c r="P78" i="6"/>
  <c r="R78" i="6" s="1"/>
  <c r="P77" i="6"/>
  <c r="R77" i="6" s="1"/>
  <c r="P76" i="6"/>
  <c r="R76" i="6" s="1"/>
  <c r="P75" i="6"/>
  <c r="R75" i="6" s="1"/>
  <c r="P74" i="6"/>
  <c r="R74" i="6" s="1"/>
  <c r="P73" i="6"/>
  <c r="R73" i="6" s="1"/>
  <c r="P72" i="6"/>
  <c r="R72" i="6" s="1"/>
  <c r="E4" i="31"/>
  <c r="E5" i="31"/>
  <c r="E6" i="31"/>
  <c r="E7" i="31"/>
  <c r="E8" i="31"/>
  <c r="E9" i="31"/>
  <c r="E10" i="31"/>
  <c r="E11" i="31"/>
  <c r="E12" i="31"/>
  <c r="E13" i="31"/>
  <c r="E14" i="31"/>
  <c r="E15" i="31"/>
  <c r="E16" i="31"/>
  <c r="E17" i="31"/>
  <c r="E18" i="31"/>
  <c r="E19" i="31"/>
  <c r="E20" i="31"/>
  <c r="E21" i="31"/>
  <c r="E22" i="31"/>
  <c r="E23" i="31"/>
  <c r="E24" i="31"/>
  <c r="E25" i="31"/>
  <c r="E26" i="31"/>
  <c r="E27" i="31"/>
  <c r="E28" i="31"/>
  <c r="E29" i="31"/>
  <c r="E30" i="31"/>
  <c r="E31" i="31"/>
  <c r="E32" i="31"/>
  <c r="E33" i="31"/>
  <c r="E34" i="31"/>
  <c r="E35" i="31"/>
  <c r="E36" i="31"/>
  <c r="E37" i="31"/>
  <c r="E38" i="31"/>
  <c r="E39" i="31"/>
  <c r="E40" i="31"/>
  <c r="E41" i="31"/>
  <c r="E42" i="31"/>
  <c r="E43" i="31"/>
  <c r="E44" i="31"/>
  <c r="E45" i="31"/>
  <c r="E46" i="31"/>
  <c r="E47" i="31"/>
  <c r="E48" i="31"/>
  <c r="E49" i="31"/>
  <c r="E50" i="31"/>
  <c r="E51" i="31"/>
  <c r="E52" i="31"/>
  <c r="E53" i="31"/>
  <c r="E54" i="31"/>
  <c r="E55" i="31"/>
  <c r="E56" i="31"/>
  <c r="E57" i="31"/>
  <c r="E58" i="31"/>
  <c r="E59" i="31"/>
  <c r="E60" i="31"/>
  <c r="E61" i="31"/>
  <c r="E62" i="31"/>
  <c r="E63" i="31"/>
  <c r="E64" i="31"/>
  <c r="E65" i="31"/>
  <c r="E66" i="31"/>
  <c r="E67" i="31"/>
  <c r="E68" i="31"/>
  <c r="E69" i="31"/>
  <c r="E70" i="31"/>
  <c r="E71" i="31"/>
  <c r="E72" i="31"/>
  <c r="E73" i="31"/>
  <c r="E74" i="31"/>
  <c r="E75" i="31"/>
  <c r="E76" i="31"/>
  <c r="E77" i="31"/>
  <c r="E78" i="31"/>
  <c r="E79" i="31"/>
  <c r="E80" i="31"/>
  <c r="E81" i="31"/>
  <c r="E82" i="31"/>
  <c r="E83" i="31"/>
  <c r="E84" i="31"/>
  <c r="E85" i="31"/>
  <c r="E86" i="31"/>
  <c r="E87" i="31"/>
  <c r="E88" i="31"/>
  <c r="E89" i="31"/>
  <c r="E90" i="31"/>
  <c r="E91" i="31"/>
  <c r="E92" i="31"/>
  <c r="E93" i="31"/>
  <c r="E94" i="31"/>
  <c r="E95" i="31"/>
  <c r="E96" i="31"/>
  <c r="E97" i="31"/>
  <c r="E98" i="31"/>
  <c r="E99" i="31"/>
  <c r="E100" i="31"/>
  <c r="E101" i="31"/>
  <c r="E102" i="31"/>
  <c r="E103" i="31"/>
  <c r="E104" i="31"/>
  <c r="E105" i="31"/>
  <c r="E106" i="31"/>
  <c r="E107" i="31"/>
  <c r="E108" i="31"/>
  <c r="E109" i="31"/>
  <c r="E110" i="31"/>
  <c r="E111" i="31"/>
  <c r="E112" i="31"/>
  <c r="E113" i="31"/>
  <c r="E114" i="31"/>
  <c r="E115" i="31"/>
  <c r="E116" i="31"/>
  <c r="E117" i="31"/>
  <c r="E118" i="31"/>
  <c r="E119" i="31"/>
  <c r="E120" i="31"/>
  <c r="E121" i="31"/>
  <c r="E122" i="31"/>
  <c r="E3" i="31"/>
  <c r="S50" i="30" l="1"/>
  <c r="C210" i="33"/>
  <c r="C209"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8" i="33"/>
  <c r="C177" i="33"/>
  <c r="C176" i="33"/>
  <c r="C175"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0" i="33"/>
  <c r="C148" i="33"/>
  <c r="C147" i="33"/>
  <c r="C146" i="33"/>
  <c r="C145" i="33"/>
  <c r="C144" i="33"/>
  <c r="C143" i="33"/>
  <c r="C142" i="33"/>
  <c r="C141" i="33"/>
  <c r="C140" i="33"/>
  <c r="C131" i="33"/>
  <c r="C130" i="33"/>
  <c r="C129" i="33"/>
  <c r="C128" i="33"/>
  <c r="C127" i="33"/>
  <c r="C126" i="33"/>
  <c r="C125" i="33"/>
  <c r="C122" i="33"/>
  <c r="C121" i="33"/>
  <c r="C120" i="33"/>
  <c r="C119" i="33"/>
  <c r="C118" i="33"/>
  <c r="C117" i="33"/>
  <c r="C116" i="33"/>
  <c r="C115" i="33"/>
  <c r="C114" i="33"/>
  <c r="C113" i="33"/>
  <c r="C112" i="33"/>
  <c r="C111" i="33"/>
  <c r="C110" i="33"/>
  <c r="C109" i="33"/>
  <c r="C108" i="33"/>
  <c r="C107" i="33"/>
  <c r="C106" i="33"/>
  <c r="C105" i="33"/>
  <c r="C104" i="33"/>
  <c r="C103" i="33"/>
  <c r="C102" i="33"/>
  <c r="C101" i="33"/>
  <c r="C100" i="33"/>
  <c r="C99" i="33"/>
  <c r="C97" i="33"/>
  <c r="C96" i="33"/>
  <c r="C95" i="33"/>
  <c r="C94" i="33"/>
  <c r="C93" i="33"/>
  <c r="C91" i="33"/>
  <c r="C90" i="33"/>
  <c r="C89" i="33"/>
  <c r="C88" i="33"/>
  <c r="C86" i="33"/>
  <c r="C85" i="33"/>
  <c r="C84" i="33"/>
  <c r="C83" i="33"/>
  <c r="C81" i="33"/>
  <c r="C80" i="33"/>
  <c r="C79" i="33"/>
  <c r="C78" i="33"/>
  <c r="C77" i="33"/>
  <c r="C76" i="33"/>
  <c r="C75" i="33"/>
  <c r="C74" i="33"/>
  <c r="C73" i="33"/>
  <c r="C71"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40" i="33"/>
  <c r="C39" i="33"/>
  <c r="C38" i="33"/>
  <c r="C36" i="33"/>
  <c r="C35" i="33"/>
  <c r="C34" i="33"/>
  <c r="C33" i="33"/>
  <c r="C32" i="33"/>
  <c r="C25" i="33"/>
  <c r="C23" i="33"/>
  <c r="C22" i="33"/>
  <c r="C21" i="33"/>
  <c r="C20" i="33"/>
  <c r="C19" i="33"/>
  <c r="C18" i="33"/>
  <c r="C17" i="33"/>
  <c r="C16" i="33"/>
  <c r="C15" i="33"/>
  <c r="C14" i="33"/>
  <c r="C13" i="33"/>
  <c r="C12" i="33"/>
  <c r="C11" i="33"/>
  <c r="C10" i="33"/>
  <c r="C9" i="33"/>
  <c r="C8" i="33"/>
  <c r="C7" i="33"/>
  <c r="C6" i="33"/>
  <c r="C5" i="33"/>
  <c r="C4" i="33"/>
  <c r="C3" i="33"/>
  <c r="C2" i="33"/>
  <c r="O130" i="32"/>
  <c r="O129" i="32"/>
  <c r="O128" i="32"/>
  <c r="O127" i="32"/>
  <c r="O126" i="32"/>
  <c r="O125" i="32"/>
  <c r="O124" i="32"/>
  <c r="O123" i="32"/>
  <c r="O122" i="32"/>
  <c r="O121" i="32"/>
  <c r="O120" i="32"/>
  <c r="O119" i="32"/>
  <c r="O118" i="32"/>
  <c r="O117" i="32"/>
  <c r="O116" i="32"/>
  <c r="O115" i="32"/>
  <c r="O114" i="32"/>
  <c r="O113" i="32"/>
  <c r="O112" i="32"/>
  <c r="O111" i="32"/>
  <c r="O110" i="32"/>
  <c r="O109" i="32"/>
  <c r="O108" i="32"/>
  <c r="O107" i="32"/>
  <c r="O106" i="32"/>
  <c r="O105" i="32"/>
  <c r="O104" i="32"/>
  <c r="O103" i="32"/>
  <c r="O102" i="32"/>
  <c r="O101" i="32"/>
  <c r="O100" i="32"/>
  <c r="O99" i="32"/>
  <c r="O98" i="32"/>
  <c r="O97" i="32"/>
  <c r="O96" i="32"/>
  <c r="O95" i="32"/>
  <c r="O94" i="32"/>
  <c r="O93" i="32"/>
  <c r="O92" i="32"/>
  <c r="O91" i="32"/>
  <c r="O90" i="32"/>
  <c r="O89" i="32"/>
  <c r="O88" i="32"/>
  <c r="O87" i="32"/>
  <c r="O86" i="32"/>
  <c r="O85" i="32"/>
  <c r="O84" i="32"/>
  <c r="O83" i="32"/>
  <c r="O82" i="32"/>
  <c r="O81" i="32"/>
  <c r="O80" i="32"/>
  <c r="O79" i="32"/>
  <c r="O78" i="32"/>
  <c r="O77" i="32"/>
  <c r="O76" i="32"/>
  <c r="O75" i="32"/>
  <c r="O74" i="32"/>
  <c r="O73" i="32"/>
  <c r="O72" i="32"/>
  <c r="O71" i="32"/>
  <c r="O70" i="32"/>
  <c r="O69" i="32"/>
  <c r="O68" i="32"/>
  <c r="O67" i="32"/>
  <c r="O66" i="32"/>
  <c r="O65" i="32"/>
  <c r="O64" i="32"/>
  <c r="O63" i="32"/>
  <c r="O62" i="32"/>
  <c r="O61" i="32"/>
  <c r="O60" i="32"/>
  <c r="O59" i="32"/>
  <c r="O58" i="32"/>
  <c r="O57" i="32"/>
  <c r="O56" i="32"/>
  <c r="O55" i="32"/>
  <c r="O54" i="32"/>
  <c r="O53" i="32"/>
  <c r="O52" i="32"/>
  <c r="O51" i="32"/>
  <c r="O50" i="32"/>
  <c r="O49" i="32"/>
  <c r="O48" i="32"/>
  <c r="O47" i="32"/>
  <c r="O46" i="32"/>
  <c r="O45" i="32"/>
  <c r="O44" i="32"/>
  <c r="O43" i="32"/>
  <c r="O42" i="32"/>
  <c r="O41" i="32"/>
  <c r="O40" i="32"/>
  <c r="O39" i="32"/>
  <c r="O38" i="32"/>
  <c r="O37" i="32"/>
  <c r="O36" i="32"/>
  <c r="O35" i="32"/>
  <c r="O34" i="32"/>
  <c r="O33" i="32"/>
  <c r="O32" i="32"/>
  <c r="O31" i="32"/>
  <c r="O30" i="32"/>
  <c r="O29" i="32"/>
  <c r="O28" i="32"/>
  <c r="O27" i="32"/>
  <c r="O26" i="32"/>
  <c r="O25" i="32"/>
  <c r="O24" i="32"/>
  <c r="O23" i="32"/>
  <c r="O22" i="32"/>
  <c r="O21" i="32"/>
  <c r="O20" i="32"/>
  <c r="O19" i="32"/>
  <c r="O18" i="32"/>
  <c r="O17" i="32"/>
  <c r="O16" i="32"/>
  <c r="O15" i="32"/>
  <c r="O14" i="32"/>
  <c r="O13" i="32"/>
  <c r="O12" i="32"/>
  <c r="O11" i="32"/>
  <c r="O10" i="32"/>
  <c r="O9" i="32"/>
  <c r="O8" i="32"/>
  <c r="O7" i="32"/>
  <c r="O6" i="32"/>
  <c r="O5" i="32"/>
  <c r="O4" i="32"/>
  <c r="O3" i="32"/>
  <c r="O2" i="32"/>
  <c r="F32" i="31"/>
  <c r="F31" i="31"/>
  <c r="F30" i="31"/>
  <c r="F29" i="31"/>
  <c r="F28" i="31"/>
  <c r="F27" i="31"/>
  <c r="F26" i="31"/>
  <c r="F25" i="31"/>
  <c r="F24" i="31"/>
  <c r="F23" i="31"/>
  <c r="F22" i="31"/>
  <c r="F21" i="31"/>
  <c r="F20" i="31"/>
  <c r="F19" i="31"/>
  <c r="F18" i="31"/>
  <c r="F17" i="31"/>
  <c r="F16" i="31"/>
  <c r="F15" i="31"/>
  <c r="F14" i="31"/>
  <c r="F13" i="31"/>
  <c r="F12" i="31"/>
  <c r="F11" i="31"/>
  <c r="F10" i="31"/>
  <c r="F9" i="31"/>
  <c r="F8" i="31"/>
  <c r="F7" i="31"/>
  <c r="F6" i="31"/>
  <c r="F5" i="31"/>
  <c r="F4" i="31"/>
  <c r="F3" i="31"/>
  <c r="P57" i="30"/>
  <c r="P56" i="30"/>
  <c r="P53" i="30"/>
  <c r="R51" i="30"/>
  <c r="P51" i="30"/>
  <c r="R50" i="30"/>
  <c r="P50" i="30"/>
  <c r="P46" i="30"/>
  <c r="O46" i="30"/>
  <c r="N46" i="30"/>
  <c r="M46" i="30"/>
  <c r="L46" i="30"/>
  <c r="K46" i="30"/>
  <c r="J46" i="30"/>
  <c r="I46" i="30"/>
  <c r="H46" i="30"/>
  <c r="G46" i="30"/>
  <c r="F46" i="30"/>
  <c r="E46" i="30"/>
  <c r="D46" i="30"/>
  <c r="O45" i="30"/>
  <c r="N45" i="30"/>
  <c r="M45" i="30"/>
  <c r="L45" i="30"/>
  <c r="K45" i="30"/>
  <c r="J45" i="30"/>
  <c r="I45" i="30"/>
  <c r="H45" i="30"/>
  <c r="G45" i="30"/>
  <c r="F45" i="30"/>
  <c r="E45" i="30"/>
  <c r="D45" i="30"/>
  <c r="P44" i="30"/>
  <c r="O44" i="30"/>
  <c r="N44" i="30"/>
  <c r="M44" i="30"/>
  <c r="L44" i="30"/>
  <c r="K44" i="30"/>
  <c r="J44" i="30"/>
  <c r="I44" i="30"/>
  <c r="H44" i="30"/>
  <c r="G44" i="30"/>
  <c r="F44" i="30"/>
  <c r="E44" i="30"/>
  <c r="D44" i="30"/>
  <c r="P43" i="30"/>
  <c r="T42" i="30"/>
  <c r="R42" i="30"/>
  <c r="P42" i="30"/>
  <c r="T40" i="30"/>
  <c r="R40" i="30"/>
  <c r="P40" i="30"/>
  <c r="P39" i="30"/>
  <c r="T38" i="30"/>
  <c r="P38" i="30"/>
  <c r="R38" i="30" s="1"/>
  <c r="T37" i="30"/>
  <c r="P37" i="30"/>
  <c r="R37" i="30" s="1"/>
  <c r="P36" i="30"/>
  <c r="P35" i="30"/>
  <c r="P34" i="30"/>
  <c r="P33" i="30"/>
  <c r="P32" i="30"/>
  <c r="R32" i="30" s="1"/>
  <c r="P31" i="30"/>
  <c r="R30" i="30"/>
  <c r="P30" i="30"/>
  <c r="P29" i="30"/>
  <c r="T28" i="30"/>
  <c r="P28" i="30"/>
  <c r="R28" i="30" s="1"/>
  <c r="P27" i="30"/>
  <c r="P26" i="30"/>
  <c r="P25" i="30"/>
  <c r="P24" i="30"/>
  <c r="T24" i="30" s="1"/>
  <c r="P20" i="30"/>
  <c r="T19" i="30"/>
  <c r="R19" i="30"/>
  <c r="P17" i="30"/>
  <c r="P15" i="30"/>
  <c r="R15" i="30" s="1"/>
  <c r="P13" i="30"/>
  <c r="P11" i="30"/>
  <c r="R11" i="30" s="1"/>
  <c r="P9" i="30"/>
  <c r="P8" i="30"/>
  <c r="T7" i="30"/>
  <c r="R7" i="30"/>
  <c r="P7" i="30"/>
  <c r="T30" i="30" l="1"/>
  <c r="T35" i="30"/>
  <c r="T13" i="30"/>
  <c r="T9" i="30"/>
  <c r="T17" i="30"/>
  <c r="T26" i="30"/>
  <c r="T33" i="30"/>
  <c r="T50" i="30"/>
  <c r="P45" i="30"/>
  <c r="R26" i="30"/>
  <c r="R35" i="30"/>
  <c r="T11" i="30"/>
  <c r="T15" i="30"/>
  <c r="T32" i="30"/>
  <c r="R9" i="30"/>
  <c r="R13" i="30"/>
  <c r="R17" i="30"/>
  <c r="R24" i="30"/>
  <c r="R33" i="30"/>
  <c r="K9" i="11" l="1"/>
  <c r="K6" i="11"/>
  <c r="G6" i="23"/>
  <c r="G7" i="23"/>
  <c r="G8" i="23"/>
  <c r="G9"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40" i="23"/>
  <c r="G41" i="23"/>
  <c r="G42" i="23"/>
  <c r="G43" i="23"/>
  <c r="G44" i="23"/>
  <c r="G45" i="23"/>
  <c r="G46" i="23"/>
  <c r="G47" i="23"/>
  <c r="G48" i="23"/>
  <c r="G49" i="23"/>
  <c r="G50" i="23"/>
  <c r="G51" i="23"/>
  <c r="G52" i="23"/>
  <c r="G53" i="23"/>
  <c r="G54" i="23"/>
  <c r="G55" i="23"/>
  <c r="G56" i="23"/>
  <c r="G57" i="23"/>
  <c r="G58" i="23"/>
  <c r="G38" i="23"/>
  <c r="G39" i="23"/>
  <c r="G59" i="23"/>
  <c r="G60" i="23"/>
  <c r="G61" i="23"/>
  <c r="K59" i="26"/>
  <c r="F16" i="11" l="1"/>
  <c r="F16" i="27" l="1"/>
  <c r="F17" i="27"/>
  <c r="F18" i="27"/>
  <c r="F3" i="27"/>
  <c r="F12" i="27"/>
  <c r="F20" i="27"/>
  <c r="F8" i="27"/>
  <c r="F13" i="27"/>
  <c r="F7" i="27"/>
  <c r="F9" i="27"/>
  <c r="F10" i="27"/>
  <c r="F14" i="27"/>
  <c r="F15" i="27"/>
  <c r="F19" i="27"/>
  <c r="F4" i="27"/>
  <c r="F6" i="27"/>
  <c r="F5" i="27"/>
  <c r="F11" i="27"/>
  <c r="F21" i="27"/>
  <c r="F2" i="27"/>
  <c r="K5" i="26"/>
  <c r="K13" i="26"/>
  <c r="K14" i="26"/>
  <c r="K15" i="26"/>
  <c r="K21" i="26"/>
  <c r="K22" i="26"/>
  <c r="K23" i="26"/>
  <c r="J3" i="26"/>
  <c r="K3" i="26" s="1"/>
  <c r="J4" i="26"/>
  <c r="K4" i="26" s="1"/>
  <c r="J5" i="26"/>
  <c r="J6" i="26"/>
  <c r="J7" i="26"/>
  <c r="J8" i="26"/>
  <c r="K8" i="26" s="1"/>
  <c r="J9" i="26"/>
  <c r="K9" i="26" s="1"/>
  <c r="J10" i="26"/>
  <c r="K10" i="26" s="1"/>
  <c r="J11" i="26"/>
  <c r="K11" i="26" s="1"/>
  <c r="J12" i="26"/>
  <c r="K12" i="26" s="1"/>
  <c r="J13" i="26"/>
  <c r="J14" i="26"/>
  <c r="J15" i="26"/>
  <c r="J16" i="26"/>
  <c r="K16" i="26" s="1"/>
  <c r="J17" i="26"/>
  <c r="K17" i="26" s="1"/>
  <c r="J18" i="26"/>
  <c r="K18" i="26" s="1"/>
  <c r="J19" i="26"/>
  <c r="K19" i="26" s="1"/>
  <c r="J20" i="26"/>
  <c r="K20" i="26" s="1"/>
  <c r="J21" i="26"/>
  <c r="J22" i="26"/>
  <c r="J23" i="26"/>
  <c r="J24" i="26"/>
  <c r="K24" i="26" s="1"/>
  <c r="J25" i="26"/>
  <c r="K25" i="26" s="1"/>
  <c r="J26" i="26"/>
  <c r="K26" i="26" s="1"/>
  <c r="J27" i="26"/>
  <c r="K27" i="26" s="1"/>
  <c r="J28" i="26"/>
  <c r="K28" i="26" s="1"/>
  <c r="J29" i="26"/>
  <c r="J30" i="26"/>
  <c r="K30" i="26" s="1"/>
  <c r="J31" i="26"/>
  <c r="K31" i="26" s="1"/>
  <c r="J32" i="26"/>
  <c r="K32" i="26" s="1"/>
  <c r="J33" i="26"/>
  <c r="K33" i="26" s="1"/>
  <c r="J34" i="26"/>
  <c r="K34" i="26" s="1"/>
  <c r="J35" i="26"/>
  <c r="K35" i="26" s="1"/>
  <c r="J36" i="26"/>
  <c r="K36" i="26" s="1"/>
  <c r="J37" i="26"/>
  <c r="K37" i="26" s="1"/>
  <c r="J38" i="26"/>
  <c r="K38" i="26" s="1"/>
  <c r="J39" i="26"/>
  <c r="K39" i="26" s="1"/>
  <c r="J40" i="26"/>
  <c r="K40" i="26" s="1"/>
  <c r="J41" i="26"/>
  <c r="K41" i="26" s="1"/>
  <c r="J42" i="26"/>
  <c r="K42" i="26" s="1"/>
  <c r="J43" i="26"/>
  <c r="K43" i="26" s="1"/>
  <c r="J44" i="26"/>
  <c r="K44" i="26" s="1"/>
  <c r="J45" i="26"/>
  <c r="K45" i="26" s="1"/>
  <c r="J46" i="26"/>
  <c r="K46" i="26" s="1"/>
  <c r="J47" i="26"/>
  <c r="K47" i="26" s="1"/>
  <c r="J48" i="26"/>
  <c r="K48" i="26" s="1"/>
  <c r="J49" i="26"/>
  <c r="K49" i="26" s="1"/>
  <c r="J50" i="26"/>
  <c r="K50" i="26" s="1"/>
  <c r="J51" i="26"/>
  <c r="K51" i="26" s="1"/>
  <c r="J52" i="26"/>
  <c r="K52" i="26" s="1"/>
  <c r="J53" i="26"/>
  <c r="K53" i="26" s="1"/>
  <c r="J54" i="26"/>
  <c r="K54" i="26" s="1"/>
  <c r="J55" i="26"/>
  <c r="K55" i="26" s="1"/>
  <c r="J56" i="26"/>
  <c r="K56" i="26" s="1"/>
  <c r="J57" i="26"/>
  <c r="K57" i="26" s="1"/>
  <c r="J2" i="26"/>
  <c r="K2" i="26" s="1"/>
  <c r="G3" i="26"/>
  <c r="N3" i="26" s="1"/>
  <c r="G4" i="26"/>
  <c r="N4" i="26" s="1"/>
  <c r="G5" i="26"/>
  <c r="N5" i="26" s="1"/>
  <c r="G6" i="26"/>
  <c r="N6" i="26" s="1"/>
  <c r="G7" i="26"/>
  <c r="N7" i="26" s="1"/>
  <c r="G8" i="26"/>
  <c r="N8" i="26" s="1"/>
  <c r="G9" i="26"/>
  <c r="N9" i="26" s="1"/>
  <c r="G10" i="26"/>
  <c r="N10" i="26" s="1"/>
  <c r="G11" i="26"/>
  <c r="N11" i="26" s="1"/>
  <c r="G12" i="26"/>
  <c r="N12" i="26" s="1"/>
  <c r="G13" i="26"/>
  <c r="N13" i="26" s="1"/>
  <c r="G14" i="26"/>
  <c r="N14" i="26" s="1"/>
  <c r="G15" i="26"/>
  <c r="N15" i="26" s="1"/>
  <c r="G16" i="26"/>
  <c r="N16" i="26" s="1"/>
  <c r="G17" i="26"/>
  <c r="N17" i="26" s="1"/>
  <c r="G18" i="26"/>
  <c r="N18" i="26" s="1"/>
  <c r="G19" i="26"/>
  <c r="N19" i="26" s="1"/>
  <c r="G20" i="26"/>
  <c r="N20" i="26" s="1"/>
  <c r="G21" i="26"/>
  <c r="N21" i="26" s="1"/>
  <c r="G22" i="26"/>
  <c r="N22" i="26" s="1"/>
  <c r="G23" i="26"/>
  <c r="N23" i="26" s="1"/>
  <c r="G24" i="26"/>
  <c r="N24" i="26" s="1"/>
  <c r="G25" i="26"/>
  <c r="N25" i="26" s="1"/>
  <c r="G26" i="26"/>
  <c r="N26" i="26" s="1"/>
  <c r="G27" i="26"/>
  <c r="N27" i="26" s="1"/>
  <c r="G28" i="26"/>
  <c r="N28" i="26" s="1"/>
  <c r="G29" i="26"/>
  <c r="N29" i="26" s="1"/>
  <c r="G30" i="26"/>
  <c r="N30" i="26" s="1"/>
  <c r="G31" i="26"/>
  <c r="N31" i="26" s="1"/>
  <c r="G32" i="26"/>
  <c r="N32" i="26" s="1"/>
  <c r="G33" i="26"/>
  <c r="N33" i="26" s="1"/>
  <c r="G34" i="26"/>
  <c r="N34" i="26" s="1"/>
  <c r="G35" i="26"/>
  <c r="N35" i="26" s="1"/>
  <c r="G36" i="26"/>
  <c r="N36" i="26" s="1"/>
  <c r="G37" i="26"/>
  <c r="N37" i="26" s="1"/>
  <c r="G38" i="26"/>
  <c r="N38" i="26" s="1"/>
  <c r="G39" i="26"/>
  <c r="N39" i="26" s="1"/>
  <c r="G40" i="26"/>
  <c r="N40" i="26" s="1"/>
  <c r="G41" i="26"/>
  <c r="N41" i="26" s="1"/>
  <c r="G42" i="26"/>
  <c r="N42" i="26" s="1"/>
  <c r="G43" i="26"/>
  <c r="N43" i="26" s="1"/>
  <c r="G44" i="26"/>
  <c r="N44" i="26" s="1"/>
  <c r="G45" i="26"/>
  <c r="N45" i="26" s="1"/>
  <c r="G46" i="26"/>
  <c r="N46" i="26" s="1"/>
  <c r="G47" i="26"/>
  <c r="N47" i="26" s="1"/>
  <c r="G48" i="26"/>
  <c r="N48" i="26" s="1"/>
  <c r="G49" i="26"/>
  <c r="N49" i="26" s="1"/>
  <c r="G50" i="26"/>
  <c r="N50" i="26" s="1"/>
  <c r="G51" i="26"/>
  <c r="N51" i="26" s="1"/>
  <c r="G52" i="26"/>
  <c r="N52" i="26" s="1"/>
  <c r="G53" i="26"/>
  <c r="N53" i="26" s="1"/>
  <c r="G54" i="26"/>
  <c r="N54" i="26" s="1"/>
  <c r="G55" i="26"/>
  <c r="N55" i="26" s="1"/>
  <c r="G56" i="26"/>
  <c r="N56" i="26" s="1"/>
  <c r="G57" i="26"/>
  <c r="N57" i="26" s="1"/>
  <c r="G2" i="26"/>
  <c r="N2" i="26" s="1"/>
  <c r="F23" i="27" l="1"/>
  <c r="G5" i="27"/>
  <c r="I5" i="27" s="1"/>
  <c r="G8" i="27"/>
  <c r="I8" i="27" s="1"/>
  <c r="G21" i="27"/>
  <c r="I21" i="27" s="1"/>
  <c r="G13" i="27"/>
  <c r="I13" i="27" s="1"/>
  <c r="G4" i="27"/>
  <c r="I4" i="27" s="1"/>
  <c r="G20" i="27"/>
  <c r="I20" i="27" s="1"/>
  <c r="G11" i="27"/>
  <c r="I11" i="27" s="1"/>
  <c r="G6" i="27"/>
  <c r="I6" i="27" s="1"/>
  <c r="G19" i="27"/>
  <c r="I19" i="27" s="1"/>
  <c r="G15" i="27"/>
  <c r="I15" i="27" s="1"/>
  <c r="G12" i="27"/>
  <c r="I12" i="27" s="1"/>
  <c r="G14" i="27"/>
  <c r="I14" i="27" s="1"/>
  <c r="G3" i="27"/>
  <c r="I3" i="27" s="1"/>
  <c r="G10" i="27"/>
  <c r="I10" i="27" s="1"/>
  <c r="G18" i="27"/>
  <c r="I18" i="27" s="1"/>
  <c r="G9" i="27"/>
  <c r="I9" i="27" s="1"/>
  <c r="G17" i="27"/>
  <c r="I17" i="27" s="1"/>
  <c r="G7" i="27"/>
  <c r="I7" i="27" s="1"/>
  <c r="G16" i="27"/>
  <c r="I16" i="27" s="1"/>
  <c r="G2" i="27"/>
  <c r="I2" i="27" s="1"/>
  <c r="K29" i="26"/>
  <c r="K60" i="26" s="1"/>
  <c r="K6" i="26"/>
  <c r="K7" i="26"/>
  <c r="I23" i="27" l="1"/>
  <c r="D104" i="25"/>
  <c r="F43" i="21" l="1"/>
  <c r="F44" i="21"/>
  <c r="F45" i="21"/>
  <c r="F46" i="21"/>
  <c r="F47" i="21"/>
  <c r="F48" i="21"/>
  <c r="F49" i="21"/>
  <c r="F50" i="21"/>
  <c r="F51" i="21"/>
  <c r="F52" i="21"/>
  <c r="F53" i="21"/>
  <c r="F54" i="21"/>
  <c r="F55" i="21"/>
  <c r="F56" i="21"/>
  <c r="F57" i="21"/>
  <c r="F58" i="21"/>
  <c r="F59" i="21"/>
  <c r="F60" i="21"/>
  <c r="F61" i="21"/>
  <c r="F62" i="21"/>
  <c r="F63" i="21"/>
  <c r="F64" i="21"/>
  <c r="F65" i="21"/>
  <c r="F66" i="21"/>
  <c r="F67" i="21"/>
  <c r="F68" i="21"/>
  <c r="F69" i="21"/>
  <c r="F70" i="21"/>
  <c r="F71" i="21"/>
  <c r="F72" i="21"/>
  <c r="F73" i="21"/>
  <c r="F74" i="21"/>
  <c r="F75" i="21"/>
  <c r="F76" i="21"/>
  <c r="F77" i="21"/>
  <c r="F78" i="21"/>
  <c r="F79" i="21"/>
  <c r="F80" i="21"/>
  <c r="F81" i="21"/>
  <c r="F82" i="21"/>
  <c r="F83" i="21"/>
  <c r="F84" i="21"/>
  <c r="F85" i="21"/>
  <c r="F86" i="21"/>
  <c r="F87" i="21"/>
  <c r="F88" i="21"/>
  <c r="F89" i="21"/>
  <c r="F42" i="21"/>
  <c r="A3" i="4"/>
  <c r="F12" i="21"/>
  <c r="F13" i="21"/>
  <c r="F14" i="21"/>
  <c r="F15" i="21"/>
  <c r="F16" i="21"/>
  <c r="F28" i="21"/>
  <c r="F29" i="21"/>
  <c r="F30" i="21"/>
  <c r="F31" i="21"/>
  <c r="F32" i="21"/>
  <c r="F33" i="21"/>
  <c r="F34" i="21"/>
  <c r="F35" i="21"/>
  <c r="F36" i="21"/>
  <c r="F37" i="21"/>
  <c r="F38" i="21"/>
  <c r="F39" i="21"/>
  <c r="F40" i="21"/>
  <c r="F41" i="21"/>
  <c r="F27" i="21"/>
  <c r="F26" i="21"/>
  <c r="F22" i="21"/>
  <c r="F23" i="21"/>
  <c r="F24" i="21"/>
  <c r="F25" i="21"/>
  <c r="F11" i="21"/>
  <c r="F17" i="21"/>
  <c r="F18" i="21"/>
  <c r="F19" i="21"/>
  <c r="F20" i="21"/>
  <c r="F21" i="21"/>
  <c r="F10" i="21"/>
  <c r="F4" i="21"/>
  <c r="F5" i="21"/>
  <c r="F6" i="21"/>
  <c r="F7" i="21"/>
  <c r="F8" i="21"/>
  <c r="F9" i="21"/>
  <c r="F3" i="21"/>
  <c r="H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Karagianni, Eirini</author>
  </authors>
  <commentList>
    <comment ref="A6" authorId="0" shapeId="0" xr:uid="{F3B77E17-3D9C-4A70-BF57-4449F1F3D6FD}">
      <text>
        <r>
          <rPr>
            <b/>
            <sz val="8"/>
            <rFont val="Tahoma"/>
            <family val="2"/>
          </rPr>
          <t>Compressed natural gas - a compressed version of the same natural gas used in homes. Stored in cylinders for use as an alternative transport fuel.</t>
        </r>
      </text>
    </comment>
    <comment ref="A10" authorId="0" shapeId="0" xr:uid="{DEF74617-3BC7-4195-B301-44424E9E94CC}">
      <text>
        <r>
          <rPr>
            <b/>
            <sz val="8"/>
            <rFont val="Tahoma"/>
            <family val="2"/>
          </rPr>
          <t xml:space="preserve">Liquefied natural gas- in a liquid state, this is the easiest way to transport gas in tankers (truck or ship). It can be used as an alternative transport fuel.
</t>
        </r>
      </text>
    </comment>
    <comment ref="A14" authorId="0" shapeId="0" xr:uid="{BC99E02A-79A9-4F9B-8157-A8C1662B12E1}">
      <text>
        <r>
          <rPr>
            <b/>
            <sz val="8"/>
            <rFont val="Tahoma"/>
            <family val="2"/>
          </rPr>
          <t>Liquid petroleum gas - used to power cooking stoves or heaters off-grid and fuel some vehicles (such as fork-lift trucks and vans).</t>
        </r>
      </text>
    </comment>
    <comment ref="A18" authorId="0" shapeId="0" xr:uid="{D7570F32-D51A-48D7-868A-D72D47FC2896}">
      <text>
        <r>
          <rPr>
            <b/>
            <sz val="8"/>
            <rFont val="Tahoma"/>
            <family val="2"/>
          </rPr>
          <t>Standard natural gas received through the gas mains grid network in the UK. Note - contains limited biogas content.</t>
        </r>
      </text>
    </comment>
    <comment ref="A22" authorId="1" shapeId="0" xr:uid="{367339EE-68E5-499F-8E73-1DB5F19D1501}">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A26" authorId="0" shapeId="0" xr:uid="{3BC99B76-1D9C-4DF9-A470-CAEC08ECF695}">
      <text>
        <r>
          <rPr>
            <b/>
            <sz val="8"/>
            <rFont val="Tahoma"/>
            <family val="2"/>
          </rPr>
          <t>Consists mainly of ethane, plus other hydrocarbons, (excludes butane and propane).</t>
        </r>
      </text>
    </comment>
    <comment ref="A34" authorId="0" shapeId="0" xr:uid="{76010559-F831-4EC5-A8F0-6DE31CE72358}">
      <text>
        <r>
          <rPr>
            <b/>
            <sz val="8"/>
            <rFont val="Tahoma"/>
            <family val="2"/>
          </rPr>
          <t>Fuel for piston-engined aircraft - a high octane petrol (aka AVGAS).</t>
        </r>
      </text>
    </comment>
    <comment ref="A38" authorId="0" shapeId="0" xr:uid="{B4672C14-D44A-4C82-B6D2-766CBF230833}">
      <text>
        <r>
          <rPr>
            <b/>
            <sz val="8"/>
            <rFont val="Tahoma"/>
            <family val="2"/>
          </rPr>
          <t>Fuel for turbo-prop aircraft and jets (aka jet fuel). Similar to kerosene used as a heating fuel, but refined to a higher quality.</t>
        </r>
      </text>
    </comment>
    <comment ref="A42" authorId="0" shapeId="0" xr:uid="{4C3A1FF6-2AC6-43FB-A2C3-E9A84C600BD2}">
      <text>
        <r>
          <rPr>
            <b/>
            <sz val="8"/>
            <rFont val="Tahoma"/>
            <family val="2"/>
          </rPr>
          <t>Main purpose is for heating/lighting on a domestic scale (also known as kerosene).</t>
        </r>
      </text>
    </comment>
    <comment ref="A46" authorId="0" shapeId="0" xr:uid="{B46521A2-BC75-4DCF-9E15-6B8DB11DA6A6}">
      <text>
        <r>
          <rPr>
            <b/>
            <sz val="8"/>
            <rFont val="Tahoma"/>
            <family val="2"/>
          </rPr>
          <t>Standard diesel bought from any local filling station (across the board forecourt fuel typically contains biofuel content).</t>
        </r>
      </text>
    </comment>
    <comment ref="A50" authorId="0" shapeId="0" xr:uid="{2EA59A7C-1297-432D-A140-3989D97F8EB0}">
      <text>
        <r>
          <rPr>
            <b/>
            <sz val="8"/>
            <rFont val="Tahoma"/>
            <family val="2"/>
          </rPr>
          <t>Diesel that has not been blended with biofuel (non-forecourt diesel).</t>
        </r>
      </text>
    </comment>
    <comment ref="A54" authorId="0" shapeId="0" xr:uid="{2462369D-AF00-41B5-B2A1-24BCD8836F4A}">
      <text>
        <r>
          <rPr>
            <b/>
            <sz val="8"/>
            <rFont val="Tahoma"/>
            <family val="2"/>
          </rPr>
          <t>Heavy oil used as fuel in furnaces and boilers of power stations, in industry, for industrial heating and in ships.</t>
        </r>
      </text>
    </comment>
    <comment ref="A58" authorId="0" shapeId="0" xr:uid="{3D02721F-B27A-45A0-8A2F-5B6396115C27}">
      <text>
        <r>
          <rPr>
            <b/>
            <sz val="8"/>
            <rFont val="Tahoma"/>
            <family val="2"/>
          </rPr>
          <t>Medium oil used in diesel engines and heating systems (also known as red diesel).</t>
        </r>
      </text>
    </comment>
    <comment ref="A62" authorId="2" shapeId="0" xr:uid="{D8718136-3485-478A-AAC8-7F1032FE43DF}">
      <text>
        <r>
          <rPr>
            <b/>
            <sz val="8"/>
            <color indexed="81"/>
            <rFont val="Tahoma"/>
            <family val="2"/>
          </rPr>
          <t>Waste petroleum-based lubricating oils recovered for use as fuels</t>
        </r>
      </text>
    </comment>
    <comment ref="A66" authorId="0" shapeId="0" xr:uid="{63A5D538-C342-410A-8551-CF442B8052D1}">
      <text>
        <r>
          <rPr>
            <b/>
            <sz val="8"/>
            <rFont val="Tahoma"/>
            <family val="2"/>
          </rPr>
          <t>A product of crude oil refining - often used as a solvent.</t>
        </r>
      </text>
    </comment>
    <comment ref="A70" authorId="0" shapeId="0" xr:uid="{A295062F-A8AB-4F25-A99E-ADF80107FF8C}">
      <text>
        <r>
          <rPr>
            <b/>
            <sz val="8"/>
            <rFont val="Tahoma"/>
            <family val="2"/>
          </rPr>
          <t>Standard petrol bought from any local filling station (across the board forecourt fuel typically contains biofuel content).</t>
        </r>
      </text>
    </comment>
    <comment ref="A74" authorId="0" shapeId="0" xr:uid="{8E327656-0FEC-432B-8B77-D7291A5D19F3}">
      <text>
        <r>
          <rPr>
            <b/>
            <sz val="8"/>
            <rFont val="Tahoma"/>
            <family val="2"/>
          </rPr>
          <t>Petrol that has not been blended with biofuel (non forecourt petrol).</t>
        </r>
      </text>
    </comment>
    <comment ref="A78" authorId="0" shapeId="0" xr:uid="{7C7B6317-FA14-4D71-814C-113645894881}">
      <text>
        <r>
          <rPr>
            <b/>
            <sz val="8"/>
            <rFont val="Tahoma"/>
            <family val="2"/>
          </rPr>
          <t>Waste oils meeting the 'residual' oil definition contained in the 'Processed Fuel Oil Quality Protocol'.</t>
        </r>
      </text>
    </comment>
    <comment ref="A82" authorId="0" shapeId="0" xr:uid="{CCCF6054-FC70-4896-A1FF-086C7FD4F26D}">
      <text>
        <r>
          <rPr>
            <b/>
            <sz val="8"/>
            <rFont val="Tahoma"/>
            <family val="2"/>
          </rPr>
          <t>Waste oils meeting the 'distillate' oil definition contained in the 'Processed Fuel Oil Quality Protocol'.</t>
        </r>
      </text>
    </comment>
    <comment ref="A86" authorId="2" shapeId="0" xr:uid="{76277533-914A-46A2-A16C-05D9DDF9F3EE}">
      <text>
        <r>
          <rPr>
            <b/>
            <sz val="8"/>
            <color indexed="81"/>
            <rFont val="Tahoma"/>
            <family val="2"/>
          </rPr>
          <t>Includes aromatic extracts, defoament solvents and other minor miscellaneous products</t>
        </r>
        <r>
          <rPr>
            <sz val="9"/>
            <color indexed="81"/>
            <rFont val="Tahoma"/>
            <family val="2"/>
          </rPr>
          <t xml:space="preserve">
</t>
        </r>
      </text>
    </comment>
    <comment ref="A90" authorId="0" shapeId="0" xr:uid="{3EB5AFF5-6143-420D-936F-306553BAD51C}">
      <text>
        <r>
          <rPr>
            <b/>
            <sz val="8"/>
            <rFont val="Tahoma"/>
            <family val="2"/>
          </rPr>
          <t>Recycled oils outside of the 'Processed Fuel Oil Quality Protocol' definitions.</t>
        </r>
      </text>
    </comment>
    <comment ref="A94" authorId="0" shapeId="0" xr:uid="{4AF52DC1-9121-485B-9960-56ADB6093040}">
      <text>
        <r>
          <rPr>
            <b/>
            <sz val="8"/>
            <rFont val="Tahoma"/>
            <family val="2"/>
          </rPr>
          <t>Distillate fuels are commonly called "Marine gas oil". Distillate fuel is composed of petroleum fractions of crude oil that are separated in a refinery by a boiling or "distillation" process.</t>
        </r>
      </text>
    </comment>
    <comment ref="A98" authorId="0" shapeId="0" xr:uid="{A4E11059-091E-41A3-A47D-7BF6D6A6A0D6}">
      <text>
        <r>
          <rPr>
            <b/>
            <sz val="8"/>
            <rFont val="Tahoma"/>
            <family val="2"/>
          </rPr>
          <t>Residual fuels are called "Marine fuel oil". Residual fuel or "residuum" is the fraction that did not boil, sometimes referred to as "tar" or "petroleum pitch".</t>
        </r>
      </text>
    </comment>
    <comment ref="A102" authorId="0" shapeId="0" xr:uid="{22A7C46C-6305-4DB7-BEA2-2915E3E94628}">
      <text>
        <r>
          <rPr>
            <b/>
            <sz val="8"/>
            <rFont val="Tahoma"/>
            <family val="2"/>
          </rPr>
          <t>Renewable fuel derived from common crops (such as sugar cane and sugar beet).</t>
        </r>
      </text>
    </comment>
    <comment ref="A105" authorId="0" shapeId="0" xr:uid="{ECCAB6D4-4E31-4827-B145-E0488102679A}">
      <text>
        <r>
          <rPr>
            <b/>
            <sz val="8"/>
            <rFont val="Tahoma"/>
            <family val="2"/>
          </rPr>
          <t>Renewable fuel almost exclusively derived from common natural oils (for example, vegetable oils).</t>
        </r>
      </text>
    </comment>
    <comment ref="A108" authorId="0" shapeId="0" xr:uid="{FC65A096-89B2-4A50-BD36-10DD99874CD5}">
      <text>
        <r>
          <rPr>
            <b/>
            <sz val="8"/>
            <rFont val="Tahoma"/>
            <family val="2"/>
          </rPr>
          <t>The methane constituent of biogas.  Biogas comes from anaerobic digestion of organic matter.</t>
        </r>
      </text>
    </comment>
    <comment ref="A111" authorId="0" shapeId="0" xr:uid="{42786B03-DD46-4ECA-8F8E-FE4B61517FB7}">
      <text>
        <r>
          <rPr>
            <b/>
            <sz val="8"/>
            <rFont val="Tahoma"/>
            <family val="2"/>
          </rPr>
          <t>Renewable fuel almost exclusively derived from common natural oils (such as vegetable oils).</t>
        </r>
      </text>
    </comment>
    <comment ref="A114" authorId="0" shapeId="0" xr:uid="{FD2FF623-BA81-4AE7-8C34-566B2B8196BA}">
      <text>
        <r>
          <rPr>
            <b/>
            <sz val="8"/>
            <rFont val="Tahoma"/>
            <family val="2"/>
          </rPr>
          <t>Renewable fuel almost exclusively derived from common natural oils (such as vegetable oils).</t>
        </r>
      </text>
    </comment>
    <comment ref="B141" authorId="2" shapeId="0" xr:uid="{F1C7A968-E27B-46D1-8874-DD1B762D6647}">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43" authorId="2" shapeId="0" xr:uid="{F969AB68-69C4-4531-8915-8D02BA909CBC}">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145" authorId="2" shapeId="0" xr:uid="{DA4498E0-1AFA-43F7-A730-7F9914C46DA8}">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147" authorId="2" shapeId="0" xr:uid="{95DAEDF1-3889-4DB0-8B95-80516D8A4BCD}">
      <text>
        <r>
          <rPr>
            <sz val="8"/>
            <color indexed="81"/>
            <rFont val="Tahoma"/>
            <family val="2"/>
          </rPr>
          <t>This is classed as a large family car. Examples include: BMW 3 Series, ŠKODA Octavia, Volkswagen Passat, Audi A4, Mercedes Benz C Class and Peugeot 508.</t>
        </r>
      </text>
    </comment>
    <comment ref="B149" authorId="2" shapeId="0" xr:uid="{75438CDA-B9FD-43A3-937D-9D49567011B2}">
      <text>
        <r>
          <rPr>
            <sz val="8"/>
            <color indexed="81"/>
            <rFont val="Tahoma"/>
            <family val="2"/>
          </rPr>
          <t>These are large cars. Examples include: BMW 5 Series, Audi A5 and A6, Mercedes Benz E Class and Skoda Superb.</t>
        </r>
      </text>
    </comment>
    <comment ref="B151" authorId="2" shapeId="0" xr:uid="{66A50657-ABAC-4321-99BF-AC3A615C849D}">
      <text>
        <r>
          <rPr>
            <sz val="8"/>
            <color indexed="81"/>
            <rFont val="Tahoma"/>
            <family val="2"/>
          </rPr>
          <t>This is a luxury car which is niche in the European market. Examples include: Jaguar XF, Mercedes-Benz S-Class, .BMW 7 series, Audi A8, Porsche Panamera and Lexus LS.</t>
        </r>
      </text>
    </comment>
    <comment ref="B153" authorId="2" shapeId="0" xr:uid="{F11F3557-06E3-49A7-9453-ECA54E01F902}">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155" authorId="2" shapeId="0" xr:uid="{9650C25A-56AE-48CE-B01B-9D200B3AF89D}">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157" authorId="2" shapeId="0" xr:uid="{E22201A5-D203-4388-A3CB-1DB08CCBF5F7}">
      <text>
        <r>
          <rPr>
            <sz val="8"/>
            <color indexed="81"/>
            <rFont val="Tahoma"/>
            <family val="2"/>
          </rPr>
          <t xml:space="preserve">These are multipurpose cars. Examples include: Ford C-Max, Renault Scenic, Volkswagen Touran, Opel Zafira, Ford B-Max, and Citroën C3 Picasso and C4 Picasso. </t>
        </r>
      </text>
    </comment>
    <comment ref="B162" authorId="0" shapeId="0" xr:uid="{2A710DE9-F2BD-4945-83B0-41F1F7BA8971}">
      <text>
        <r>
          <rPr>
            <b/>
            <sz val="8"/>
            <rFont val="Tahoma"/>
            <family val="2"/>
          </rPr>
          <t>Petrol/LPG/CNG - up to a 1.4-litre engine
Diesel - up to a 1.7-litre engine
Others - vehicles models of a similar size (i.e. market segment A or B)</t>
        </r>
      </text>
    </comment>
    <comment ref="B164" authorId="0" shapeId="0" xr:uid="{D5B0810A-8F11-4472-9CFD-910BDE90347A}">
      <text>
        <r>
          <rPr>
            <b/>
            <sz val="8"/>
            <rFont val="Tahoma"/>
            <family val="2"/>
          </rPr>
          <t>Petrol/LPG/CNG - from 1.4-litre to 2.0-litre engine
Diesel - from 1.7-litre to 2.0-litre engine
Others - vehicles models of a similar size (i.e. generally market segment C)</t>
        </r>
      </text>
    </comment>
    <comment ref="B166" authorId="0" shapeId="0" xr:uid="{5EC4CCE2-5BD0-434B-AE24-D04C1B01ECB3}">
      <text>
        <r>
          <rPr>
            <b/>
            <sz val="8"/>
            <rFont val="Tahoma"/>
            <family val="2"/>
          </rPr>
          <t>Petrol/LPG/CNG - 2.0-litre engine +
Diesel - 2.0-litre engine +
Others - vehicles models of a similar size (i.e. generally market segment D and above)</t>
        </r>
      </text>
    </comment>
    <comment ref="B168" authorId="0" shapeId="0" xr:uid="{E08CD1C0-512E-4614-AD77-21CB4A919FAB}">
      <text>
        <r>
          <rPr>
            <b/>
            <sz val="8"/>
            <rFont val="Tahoma"/>
            <family val="2"/>
          </rPr>
          <t>Unknown engine size.</t>
        </r>
      </text>
    </comment>
    <comment ref="A175" authorId="0" shapeId="0" xr:uid="{41578825-48C6-41B4-BF87-9B425713F9CC}">
      <text>
        <r>
          <rPr>
            <b/>
            <sz val="8"/>
            <rFont val="Tahoma"/>
            <family val="2"/>
          </rPr>
          <t>Large goods vehicles (vans up to 3.5 tonnes).</t>
        </r>
      </text>
    </comment>
    <comment ref="C185" authorId="0" shapeId="0" xr:uid="{88836EBC-A76A-4880-A406-BC0DBE5B73D2}">
      <text>
        <r>
          <rPr>
            <b/>
            <sz val="8"/>
            <rFont val="Tahoma"/>
            <family val="2"/>
          </rPr>
          <t>The average percentage laden for a freighting vehicle in the UK</t>
        </r>
      </text>
    </comment>
    <comment ref="D204" authorId="0" shapeId="0" xr:uid="{0E5B6DC0-619E-4795-931D-8B24FA5E3CCE}">
      <text>
        <r>
          <rPr>
            <b/>
            <sz val="8"/>
            <rFont val="Tahoma"/>
            <family val="2"/>
          </rPr>
          <t>The average percentage laden for a freighting vehicle in the UK.</t>
        </r>
      </text>
    </comment>
    <comment ref="A206" authorId="0" shapeId="0" xr:uid="{F10595E5-D9E0-435A-B371-A0D9C9F16167}">
      <text>
        <r>
          <rPr>
            <b/>
            <sz val="8"/>
            <rFont val="Tahoma"/>
            <family val="2"/>
          </rPr>
          <t>Road vehicle with maximum weight exceeding 3.5 tonnes. These factors do not include refrigerated vehicles.</t>
        </r>
      </text>
    </comment>
    <comment ref="C206" authorId="0" shapeId="0" xr:uid="{7D58F2B0-6981-4798-96D2-71EA9991439C}">
      <text>
        <r>
          <rPr>
            <b/>
            <sz val="8"/>
            <rFont val="Tahoma"/>
            <family val="2"/>
          </rPr>
          <t>An equivalent measure of one tonne of transported goods over one km.</t>
        </r>
      </text>
    </comment>
    <comment ref="C209" authorId="0" shapeId="0" xr:uid="{6F565D77-6EDB-401B-8A83-C3C4546E4FAC}">
      <text>
        <r>
          <rPr>
            <b/>
            <sz val="8"/>
            <rFont val="Tahoma"/>
            <family val="2"/>
          </rPr>
          <t>An equivalent measure of one tonne of transported goods over one km.</t>
        </r>
      </text>
    </comment>
    <comment ref="C212" authorId="0" shapeId="0" xr:uid="{DB2EA242-9F20-403E-90F7-C5EA5FEFB0A5}">
      <text>
        <r>
          <rPr>
            <b/>
            <sz val="8"/>
            <rFont val="Tahoma"/>
            <family val="2"/>
          </rPr>
          <t>An equivalent measure of one tonne of transported goods over one km.</t>
        </r>
      </text>
    </comment>
    <comment ref="C215" authorId="0" shapeId="0" xr:uid="{1CCCFA2E-E485-490B-A41F-8855314F4390}">
      <text>
        <r>
          <rPr>
            <b/>
            <sz val="8"/>
            <rFont val="Tahoma"/>
            <family val="2"/>
          </rPr>
          <t>An equivalent measure of one tonne of transported goods over one km.</t>
        </r>
      </text>
    </comment>
    <comment ref="C218" authorId="0" shapeId="0" xr:uid="{90257F3E-084C-45D4-BEBF-DDCD394C064A}">
      <text>
        <r>
          <rPr>
            <b/>
            <sz val="8"/>
            <rFont val="Tahoma"/>
            <family val="2"/>
          </rPr>
          <t>An equivalent measure of one tonne of transported goods over one km.</t>
        </r>
      </text>
    </comment>
    <comment ref="C221" authorId="0" shapeId="0" xr:uid="{FF3AA27E-9733-4D45-8A90-BC9562CA7D71}">
      <text>
        <r>
          <rPr>
            <b/>
            <sz val="8"/>
            <rFont val="Tahoma"/>
            <family val="2"/>
          </rPr>
          <t>An equivalent measure of one tonne of transported goods over one km.</t>
        </r>
      </text>
    </comment>
    <comment ref="C224" authorId="0" shapeId="0" xr:uid="{EAA76514-36B0-40B0-AD86-C0B1D3962932}">
      <text>
        <r>
          <rPr>
            <b/>
            <sz val="8"/>
            <rFont val="Tahoma"/>
            <family val="2"/>
          </rPr>
          <t>An equivalent measure of one tonne of transported goods over one km.</t>
        </r>
      </text>
    </comment>
    <comment ref="C227" authorId="0" shapeId="0" xr:uid="{B9CC2355-925C-41B9-BE4E-6D66ADB9ED5E}">
      <text>
        <r>
          <rPr>
            <b/>
            <sz val="8"/>
            <rFont val="Tahoma"/>
            <family val="2"/>
          </rPr>
          <t>An equivalent measure of one tonne of transported goods over one km.</t>
        </r>
      </text>
    </comment>
    <comment ref="D232" authorId="0" shapeId="0" xr:uid="{98EA3E7A-0DD3-4070-AEF8-6D1ED36DC51A}">
      <text>
        <r>
          <rPr>
            <b/>
            <sz val="8"/>
            <rFont val="Tahoma"/>
            <family val="2"/>
          </rPr>
          <t>An equivalent measure of one tonne of transported goods over one km.</t>
        </r>
      </text>
    </comment>
    <comment ref="D233" authorId="0" shapeId="0" xr:uid="{125ED3F1-3FB2-4DFA-B440-1AE2DF8CF2BA}">
      <text>
        <r>
          <rPr>
            <b/>
            <sz val="8"/>
            <rFont val="Tahoma"/>
            <family val="2"/>
          </rPr>
          <t>An equivalent measure of one tonne of transported goods over one km.</t>
        </r>
      </text>
    </comment>
    <comment ref="D234" authorId="0" shapeId="0" xr:uid="{CF364D88-ADF4-48FF-8371-448DA980EAF6}">
      <text>
        <r>
          <rPr>
            <b/>
            <sz val="8"/>
            <rFont val="Tahoma"/>
            <family val="2"/>
          </rPr>
          <t>An equivalent measure of one tonne of transported goods over one km.</t>
        </r>
      </text>
    </comment>
    <comment ref="D235" authorId="0" shapeId="0" xr:uid="{8EDCF614-453E-45DC-B24E-6B824D089365}">
      <text>
        <r>
          <rPr>
            <b/>
            <sz val="8"/>
            <rFont val="Tahoma"/>
            <family val="2"/>
          </rPr>
          <t>An equivalent measure of one tonne of transported goods over one km.</t>
        </r>
      </text>
    </comment>
    <comment ref="D236" authorId="0" shapeId="0" xr:uid="{DE7FBDD3-DDC9-40C3-8CFD-F90B1492806B}">
      <text>
        <r>
          <rPr>
            <b/>
            <sz val="8"/>
            <rFont val="Tahoma"/>
            <family val="2"/>
          </rPr>
          <t>An equivalent measure of one tonne of transported goods over one km.</t>
        </r>
      </text>
    </comment>
    <comment ref="D237" authorId="0" shapeId="0" xr:uid="{6CA33002-93C6-402A-B9D8-CB36A6A543FC}">
      <text>
        <r>
          <rPr>
            <b/>
            <sz val="8"/>
            <rFont val="Tahoma"/>
            <family val="2"/>
          </rPr>
          <t>An equivalent measure of one tonne of transported goods over one km.</t>
        </r>
      </text>
    </comment>
    <comment ref="D238" authorId="0" shapeId="0" xr:uid="{A91A4BC8-FA32-426E-AE64-A45B46D58277}">
      <text>
        <r>
          <rPr>
            <b/>
            <sz val="8"/>
            <rFont val="Tahoma"/>
            <family val="2"/>
          </rPr>
          <t>An equivalent measure of one tonne of transported goods over one km.</t>
        </r>
      </text>
    </comment>
    <comment ref="D239" authorId="0" shapeId="0" xr:uid="{E83F4659-1E8A-4EE6-961D-564A7E57A4B8}">
      <text>
        <r>
          <rPr>
            <b/>
            <sz val="8"/>
            <rFont val="Tahoma"/>
            <family val="2"/>
          </rPr>
          <t>An equivalent measure of one tonne of transported goods over one km.</t>
        </r>
      </text>
    </comment>
    <comment ref="D240" authorId="0" shapeId="0" xr:uid="{86B6BF81-D14A-48B9-A00B-FAB6A5462D9D}">
      <text>
        <r>
          <rPr>
            <b/>
            <sz val="8"/>
            <rFont val="Tahoma"/>
            <family val="2"/>
          </rPr>
          <t>An equivalent measure of one tonne of transported goods over one km.</t>
        </r>
      </text>
    </comment>
    <comment ref="D241" authorId="0" shapeId="0" xr:uid="{503CF555-C2F3-4AAC-8D9E-F54FB8B25F9A}">
      <text>
        <r>
          <rPr>
            <b/>
            <sz val="8"/>
            <rFont val="Tahoma"/>
            <family val="2"/>
          </rPr>
          <t>An equivalent measure of one tonne of transported goods over one km.</t>
        </r>
      </text>
    </comment>
    <comment ref="D242" authorId="0" shapeId="0" xr:uid="{A93721E9-15ED-4760-9E55-F10D5AD07D32}">
      <text>
        <r>
          <rPr>
            <b/>
            <sz val="8"/>
            <rFont val="Tahoma"/>
            <family val="2"/>
          </rPr>
          <t>An equivalent measure of one tonne of transported goods over one km.</t>
        </r>
      </text>
    </comment>
    <comment ref="D243" authorId="0" shapeId="0" xr:uid="{C7F51FA3-0D1F-4E77-A57E-EF4463F2C921}">
      <text>
        <r>
          <rPr>
            <b/>
            <sz val="8"/>
            <rFont val="Tahoma"/>
            <family val="2"/>
          </rPr>
          <t>An equivalent measure of one tonne of transported goods over one km.</t>
        </r>
      </text>
    </comment>
    <comment ref="D244" authorId="0" shapeId="0" xr:uid="{496538DD-8CF7-4F63-9B37-ED555798A1D6}">
      <text>
        <r>
          <rPr>
            <b/>
            <sz val="8"/>
            <rFont val="Tahoma"/>
            <family val="2"/>
          </rPr>
          <t>An equivalent measure of one tonne of transported goods over one km.</t>
        </r>
      </text>
    </comment>
    <comment ref="D245" authorId="0" shapeId="0" xr:uid="{3C4AD599-EF19-416B-B63E-F95DC7E8F98C}">
      <text>
        <r>
          <rPr>
            <b/>
            <sz val="8"/>
            <rFont val="Tahoma"/>
            <family val="2"/>
          </rPr>
          <t>An equivalent measure of one tonne of transported goods over one km.</t>
        </r>
      </text>
    </comment>
    <comment ref="D246" authorId="0" shapeId="0" xr:uid="{A146CCA1-8F9E-431B-B806-62F3B7564CE7}">
      <text>
        <r>
          <rPr>
            <b/>
            <sz val="8"/>
            <rFont val="Tahoma"/>
            <family val="2"/>
          </rPr>
          <t>An equivalent measure of one tonne of transported goods over one km.</t>
        </r>
      </text>
    </comment>
    <comment ref="D247" authorId="0" shapeId="0" xr:uid="{069A59FA-F20C-4759-8A2D-74F17F8EFC19}">
      <text>
        <r>
          <rPr>
            <b/>
            <sz val="8"/>
            <rFont val="Tahoma"/>
            <family val="2"/>
          </rPr>
          <t>An equivalent measure of one tonne of transported goods over one km.</t>
        </r>
      </text>
    </comment>
    <comment ref="D248" authorId="0" shapeId="0" xr:uid="{C72BF114-E065-4B2C-8CD4-78D98305141A}">
      <text>
        <r>
          <rPr>
            <b/>
            <sz val="8"/>
            <rFont val="Tahoma"/>
            <family val="2"/>
          </rPr>
          <t>An equivalent measure of one tonne of transported goods over one km.</t>
        </r>
      </text>
    </comment>
    <comment ref="D249" authorId="0" shapeId="0" xr:uid="{C5B125CA-7FF2-4CC5-8E41-EC6BD7508ED9}">
      <text>
        <r>
          <rPr>
            <b/>
            <sz val="8"/>
            <rFont val="Tahoma"/>
            <family val="2"/>
          </rPr>
          <t>An equivalent measure of one tonne of transported goods over one km.</t>
        </r>
      </text>
    </comment>
    <comment ref="D250" authorId="0" shapeId="0" xr:uid="{1863DBE7-12F5-4D21-BE2D-78B8337930A1}">
      <text>
        <r>
          <rPr>
            <b/>
            <sz val="8"/>
            <rFont val="Tahoma"/>
            <family val="2"/>
          </rPr>
          <t>An equivalent measure of one tonne of transported goods over one km.</t>
        </r>
      </text>
    </comment>
    <comment ref="D251" authorId="0" shapeId="0" xr:uid="{E1384D72-6406-479B-8043-FE31984742C8}">
      <text>
        <r>
          <rPr>
            <b/>
            <sz val="8"/>
            <rFont val="Tahoma"/>
            <family val="2"/>
          </rPr>
          <t>An equivalent measure of one tonne of transported goods over one km.</t>
        </r>
      </text>
    </comment>
    <comment ref="D252" authorId="0" shapeId="0" xr:uid="{739423B3-8B22-4585-A3CB-4AF128BB446C}">
      <text>
        <r>
          <rPr>
            <b/>
            <sz val="8"/>
            <rFont val="Tahoma"/>
            <family val="2"/>
          </rPr>
          <t>An equivalent measure of one tonne of transported goods over one km.</t>
        </r>
      </text>
    </comment>
    <comment ref="D253" authorId="0" shapeId="0" xr:uid="{5E6FEA8A-F96A-45C0-877F-FB94E5E2A7B0}">
      <text>
        <r>
          <rPr>
            <b/>
            <sz val="8"/>
            <rFont val="Tahoma"/>
            <family val="2"/>
          </rPr>
          <t>An equivalent measure of one tonne of transported goods over one km.</t>
        </r>
      </text>
    </comment>
    <comment ref="D254" authorId="0" shapeId="0" xr:uid="{E07C43EB-CF92-465C-824F-8E199A4DA067}">
      <text>
        <r>
          <rPr>
            <b/>
            <sz val="8"/>
            <rFont val="Tahoma"/>
            <family val="2"/>
          </rPr>
          <t>An equivalent measure of one tonne of transported goods over one km.</t>
        </r>
      </text>
    </comment>
    <comment ref="D255" authorId="0" shapeId="0" xr:uid="{69D7CAB7-D92F-4C3F-82DD-10E87FA22B7F}">
      <text>
        <r>
          <rPr>
            <b/>
            <sz val="8"/>
            <rFont val="Tahoma"/>
            <family val="2"/>
          </rPr>
          <t>An equivalent measure of one tonne of transported goods over one km.</t>
        </r>
      </text>
    </comment>
    <comment ref="C258" authorId="0" shapeId="0" xr:uid="{ED4340EA-465C-44EB-A843-CC3C5CEABFDF}">
      <text>
        <r>
          <rPr>
            <b/>
            <sz val="8"/>
            <rFont val="Tahoma"/>
            <family val="2"/>
          </rPr>
          <t>The distance travelled by individual passengers a transport mode</t>
        </r>
      </text>
    </comment>
    <comment ref="C260" authorId="0" shapeId="0" xr:uid="{2E51BEF0-A9A7-4C29-80B5-CFCA12B7C5E5}">
      <text>
        <r>
          <rPr>
            <b/>
            <sz val="8"/>
            <rFont val="Tahoma"/>
            <family val="2"/>
          </rPr>
          <t>The distance travelled by individual passengers a transport mode</t>
        </r>
      </text>
    </comment>
    <comment ref="C264" authorId="0" shapeId="0" xr:uid="{80BAF6D3-7347-4B79-96E5-F41A8ADC48E1}">
      <text>
        <r>
          <rPr>
            <b/>
            <sz val="8"/>
            <rFont val="Tahoma"/>
            <family val="2"/>
          </rPr>
          <t>The distance travelled by individual passengers a transport mode</t>
        </r>
      </text>
    </comment>
    <comment ref="C265" authorId="0" shapeId="0" xr:uid="{594DE807-B1EC-4FB8-A057-6FE7A8A4F91A}">
      <text>
        <r>
          <rPr>
            <b/>
            <sz val="8"/>
            <rFont val="Tahoma"/>
            <family val="2"/>
          </rPr>
          <t>The distance travelled by individual passengers a transport mode</t>
        </r>
      </text>
    </comment>
    <comment ref="C266" authorId="0" shapeId="0" xr:uid="{832E8E75-2081-403C-ABE2-E0844A73C6FE}">
      <text>
        <r>
          <rPr>
            <b/>
            <sz val="8"/>
            <rFont val="Tahoma"/>
            <family val="2"/>
          </rPr>
          <t>The distance travelled by individual passengers a transport mode</t>
        </r>
      </text>
    </comment>
    <comment ref="C267" authorId="0" shapeId="0" xr:uid="{43F3926F-5AAB-4FBC-8954-6B3978C52ADC}">
      <text>
        <r>
          <rPr>
            <b/>
            <sz val="8"/>
            <rFont val="Tahoma"/>
            <family val="2"/>
          </rPr>
          <t>The distance travelled by individual passengers a transport mode</t>
        </r>
      </text>
    </comment>
    <comment ref="A268" authorId="0" shapeId="0" xr:uid="{BB4D61DA-5BCB-44C5-BFC3-DA1FC37F2382}">
      <text>
        <r>
          <rPr>
            <b/>
            <sz val="8"/>
            <rFont val="Tahoma"/>
            <family val="2"/>
          </rPr>
          <t>Unknown engine size.</t>
        </r>
      </text>
    </comment>
    <comment ref="C272" authorId="0" shapeId="0" xr:uid="{21964BCB-6B28-4F95-BC8A-F32B7C4B989B}">
      <text>
        <r>
          <rPr>
            <b/>
            <sz val="8"/>
            <rFont val="Tahoma"/>
            <family val="2"/>
          </rPr>
          <t>The distance travelled by individual passengers a transport mode</t>
        </r>
      </text>
    </comment>
    <comment ref="C273" authorId="0" shapeId="0" xr:uid="{FE82318C-05A0-4A68-A241-6BC464B1CD4E}">
      <text>
        <r>
          <rPr>
            <b/>
            <sz val="8"/>
            <rFont val="Tahoma"/>
            <family val="2"/>
          </rPr>
          <t>The distance travelled by individual passengers a transport mode</t>
        </r>
      </text>
    </comment>
    <comment ref="C274" authorId="0" shapeId="0" xr:uid="{E4942679-6923-482C-8401-2A4585492890}">
      <text>
        <r>
          <rPr>
            <b/>
            <sz val="8"/>
            <rFont val="Tahoma"/>
            <family val="2"/>
          </rPr>
          <t>The distance travelled by individual passengers a transport mode</t>
        </r>
      </text>
    </comment>
    <comment ref="C275" authorId="0" shapeId="0" xr:uid="{5B088B18-6C6F-44D5-9842-A85510B20B0F}">
      <text>
        <r>
          <rPr>
            <b/>
            <sz val="8"/>
            <rFont val="Tahoma"/>
            <family val="2"/>
          </rPr>
          <t>The distance travelled by individual passengers a transport mode</t>
        </r>
      </text>
    </comment>
    <comment ref="E277" authorId="0" shapeId="0" xr:uid="{72BC2952-3325-4AA9-8B23-A86351E12FE5}">
      <text>
        <r>
          <rPr>
            <b/>
            <sz val="8"/>
            <rFont val="Tahoma"/>
            <family val="2"/>
          </rPr>
          <t>Including indirect effects of non-CO2 emissions</t>
        </r>
      </text>
    </comment>
    <comment ref="B279" authorId="0" shapeId="0" xr:uid="{15EF513A-6D67-463B-B7C7-547AD9B08627}">
      <text>
        <r>
          <rPr>
            <b/>
            <sz val="8"/>
            <rFont val="Tahoma"/>
            <family val="2"/>
          </rPr>
          <t>Domestic flights are those between UK airports.</t>
        </r>
      </text>
    </comment>
    <comment ref="D279" authorId="0" shapeId="0" xr:uid="{612C7109-C051-4EEA-B1A8-786F41438C98}">
      <text>
        <r>
          <rPr>
            <b/>
            <sz val="8"/>
            <rFont val="Tahoma"/>
            <family val="2"/>
          </rPr>
          <t>The distance travelled by individual passengers per transport mode.</t>
        </r>
      </text>
    </comment>
    <comment ref="B280" authorId="0" shapeId="0" xr:uid="{B47291DE-AA48-494D-B028-D16A0ABEAF13}">
      <text>
        <r>
          <rPr>
            <b/>
            <sz val="8"/>
            <rFont val="Tahoma"/>
            <family val="2"/>
          </rPr>
          <t>International flights to/from the UK, typically to Europe (up to 3700km distance).</t>
        </r>
      </text>
    </comment>
    <comment ref="D280" authorId="3" shapeId="0" xr:uid="{0416C67D-935B-4503-AEC4-6170088418C4}">
      <text>
        <r>
          <rPr>
            <b/>
            <sz val="8"/>
            <color indexed="81"/>
            <rFont val="Tahoma"/>
            <family val="2"/>
          </rPr>
          <t>The distance travelled by individual passengers per transport mode.</t>
        </r>
      </text>
    </comment>
    <comment ref="D281" authorId="3" shapeId="0" xr:uid="{8E933D9A-3BB4-49D7-B94B-2448F9DEF496}">
      <text>
        <r>
          <rPr>
            <b/>
            <sz val="8"/>
            <color indexed="81"/>
            <rFont val="Tahoma"/>
            <family val="2"/>
          </rPr>
          <t>The distance travelled by individual passengers per transport mode.</t>
        </r>
      </text>
    </comment>
    <comment ref="D282" authorId="3" shapeId="0" xr:uid="{FC5E8C94-F53A-4965-9520-911B393FD1DB}">
      <text>
        <r>
          <rPr>
            <b/>
            <sz val="8"/>
            <color indexed="81"/>
            <rFont val="Tahoma"/>
            <family val="2"/>
          </rPr>
          <t>The distance travelled by individual passengers per transport mode.</t>
        </r>
      </text>
    </comment>
    <comment ref="B283" authorId="0" shapeId="0" xr:uid="{939B5EBA-B670-4062-A198-52D3AD55C362}">
      <text>
        <r>
          <rPr>
            <b/>
            <sz val="8"/>
            <rFont val="Tahoma"/>
            <family val="2"/>
          </rPr>
          <t>Long-haul international flights to/from the UK, typically to non-European destinations (over 3700km distance).</t>
        </r>
      </text>
    </comment>
    <comment ref="D283" authorId="3" shapeId="0" xr:uid="{F0FD1929-F489-4B72-983E-12848B9BAC1B}">
      <text>
        <r>
          <rPr>
            <b/>
            <sz val="8"/>
            <color indexed="81"/>
            <rFont val="Tahoma"/>
            <family val="2"/>
          </rPr>
          <t>The distance travelled by individual passengers per transport mode.</t>
        </r>
      </text>
    </comment>
    <comment ref="D284" authorId="3" shapeId="0" xr:uid="{87561C0E-1C1A-4944-840B-DB139AC43670}">
      <text>
        <r>
          <rPr>
            <b/>
            <sz val="8"/>
            <color indexed="81"/>
            <rFont val="Tahoma"/>
            <family val="2"/>
          </rPr>
          <t>The distance travelled by individual passengers per transport mode.</t>
        </r>
      </text>
    </comment>
    <comment ref="D285" authorId="3" shapeId="0" xr:uid="{BAB8F6BA-6047-42D2-91ED-A20600330C6F}">
      <text>
        <r>
          <rPr>
            <b/>
            <sz val="8"/>
            <color indexed="81"/>
            <rFont val="Tahoma"/>
            <family val="2"/>
          </rPr>
          <t>The distance travelled by individual passengers per transport mode.</t>
        </r>
      </text>
    </comment>
    <comment ref="D286" authorId="3" shapeId="0" xr:uid="{6DA9FE14-3BBE-4331-A706-353191FE9C5C}">
      <text>
        <r>
          <rPr>
            <b/>
            <sz val="8"/>
            <color indexed="81"/>
            <rFont val="Tahoma"/>
            <family val="2"/>
          </rPr>
          <t>The distance travelled by individual passengers per transport mode.</t>
        </r>
      </text>
    </comment>
    <comment ref="D287" authorId="3" shapeId="0" xr:uid="{92549782-7FA9-42D2-9AAE-47CF5C657927}">
      <text>
        <r>
          <rPr>
            <b/>
            <sz val="8"/>
            <color indexed="81"/>
            <rFont val="Tahoma"/>
            <family val="2"/>
          </rPr>
          <t>The distance travelled by individual passengers per transport mode.</t>
        </r>
      </text>
    </comment>
    <comment ref="B288" authorId="0" shapeId="0" xr:uid="{C9B9DC08-E0CB-4101-BA49-C492D87FE761}">
      <text>
        <r>
          <rPr>
            <b/>
            <sz val="8"/>
            <rFont val="Tahoma"/>
            <family val="2"/>
          </rPr>
          <t>International flights to/from non-UK countries.</t>
        </r>
      </text>
    </comment>
    <comment ref="D288" authorId="3" shapeId="0" xr:uid="{56F66DD3-7DD2-4407-A0D9-1F072A2A70AE}">
      <text>
        <r>
          <rPr>
            <b/>
            <sz val="8"/>
            <color indexed="81"/>
            <rFont val="Tahoma"/>
            <family val="2"/>
          </rPr>
          <t>The distance travelled by individual passengers per transport mode.</t>
        </r>
      </text>
    </comment>
    <comment ref="D289" authorId="3" shapeId="0" xr:uid="{E4D77104-7050-42AA-8784-97FF13C0747B}">
      <text>
        <r>
          <rPr>
            <b/>
            <sz val="8"/>
            <color indexed="81"/>
            <rFont val="Tahoma"/>
            <family val="2"/>
          </rPr>
          <t>The distance travelled by individual passengers per transport mode.</t>
        </r>
      </text>
    </comment>
    <comment ref="D290" authorId="3" shapeId="0" xr:uid="{FF539E24-0F4B-4897-BE9D-ACA5ABDE5C70}">
      <text>
        <r>
          <rPr>
            <b/>
            <sz val="8"/>
            <color indexed="81"/>
            <rFont val="Tahoma"/>
            <family val="2"/>
          </rPr>
          <t>The distance travelled by individual passengers per transport mode.</t>
        </r>
      </text>
    </comment>
    <comment ref="D291" authorId="3" shapeId="0" xr:uid="{1192414C-25AA-4F78-BE90-5C5D714BD746}">
      <text>
        <r>
          <rPr>
            <b/>
            <sz val="8"/>
            <color indexed="81"/>
            <rFont val="Tahoma"/>
            <family val="2"/>
          </rPr>
          <t>The distance travelled by individual passengers per transport mode.</t>
        </r>
      </text>
    </comment>
    <comment ref="D292" authorId="3" shapeId="0" xr:uid="{77320A7F-63E2-47A4-921A-CC79DF886115}">
      <text>
        <r>
          <rPr>
            <b/>
            <sz val="8"/>
            <color indexed="81"/>
            <rFont val="Tahoma"/>
            <family val="2"/>
          </rPr>
          <t>The distance travelled by individual passengers per transport mode.</t>
        </r>
      </text>
    </comment>
  </commentList>
</comments>
</file>

<file path=xl/sharedStrings.xml><?xml version="1.0" encoding="utf-8"?>
<sst xmlns="http://schemas.openxmlformats.org/spreadsheetml/2006/main" count="6390" uniqueCount="1589">
  <si>
    <t>Project</t>
  </si>
  <si>
    <t xml:space="preserve">Science Based Targets Scope 3 Data Collection Template </t>
  </si>
  <si>
    <t>Contact</t>
  </si>
  <si>
    <t>Hendrik Oosterhoff</t>
  </si>
  <si>
    <t>Oosterhoff@pre-sustainability.com</t>
  </si>
  <si>
    <t>Client</t>
  </si>
  <si>
    <t>Origin Enterprises</t>
  </si>
  <si>
    <t>Date</t>
  </si>
  <si>
    <t>Instructions</t>
  </si>
  <si>
    <t>Business unit</t>
  </si>
  <si>
    <t>[business unit name]</t>
  </si>
  <si>
    <t>Geography</t>
  </si>
  <si>
    <t>[add location]</t>
  </si>
  <si>
    <t>General Comments</t>
  </si>
  <si>
    <t>References</t>
  </si>
  <si>
    <t>Add links, reference to documents, diagrams or others complementary information.</t>
  </si>
  <si>
    <t>Scope 3.1 - Purchased goods and services</t>
  </si>
  <si>
    <t>Element</t>
  </si>
  <si>
    <t>Sector of purchase</t>
  </si>
  <si>
    <t>Category of purchase</t>
  </si>
  <si>
    <t>Purchased good or service</t>
  </si>
  <si>
    <t>Amount</t>
  </si>
  <si>
    <t>Unit 1</t>
  </si>
  <si>
    <t>Spent</t>
  </si>
  <si>
    <t>Unit 2</t>
  </si>
  <si>
    <t>Country of origin</t>
  </si>
  <si>
    <r>
      <t xml:space="preserve">Do you have actual (primary) product carbon footprint data of the product entered in column </t>
    </r>
    <r>
      <rPr>
        <b/>
        <u/>
        <sz val="10"/>
        <rFont val="Open Sans"/>
        <family val="2"/>
      </rPr>
      <t>D</t>
    </r>
    <r>
      <rPr>
        <b/>
        <sz val="10"/>
        <rFont val="Open Sans"/>
        <family val="2"/>
      </rPr>
      <t xml:space="preserve">? If yes, enter the amount in column </t>
    </r>
    <r>
      <rPr>
        <b/>
        <u/>
        <sz val="10"/>
        <rFont val="Open Sans"/>
        <family val="2"/>
      </rPr>
      <t>K</t>
    </r>
  </si>
  <si>
    <t>Product carbon footprint</t>
  </si>
  <si>
    <t>Unit 3</t>
  </si>
  <si>
    <t>Data Source</t>
  </si>
  <si>
    <t>Notes</t>
  </si>
  <si>
    <t>standard goods</t>
  </si>
  <si>
    <t>[drop-down list]</t>
  </si>
  <si>
    <t>kg</t>
  </si>
  <si>
    <t>€</t>
  </si>
  <si>
    <t>kg CO2-eq/kg</t>
  </si>
  <si>
    <r>
      <t xml:space="preserve">specify other materials, chemicals or inputs relevant for the scope 3.1 - Purchased Goods, for example additional materials, chemicals, etc.; </t>
    </r>
    <r>
      <rPr>
        <b/>
        <sz val="12"/>
        <rFont val="Open Sans"/>
        <family val="2"/>
      </rPr>
      <t>list each separately</t>
    </r>
  </si>
  <si>
    <t>services</t>
  </si>
  <si>
    <t>n/a</t>
  </si>
  <si>
    <t>Additional comments or description</t>
  </si>
  <si>
    <t>Scope 3.2 - Capital Goods</t>
  </si>
  <si>
    <t>Purchased capital good</t>
  </si>
  <si>
    <t>buildings</t>
  </si>
  <si>
    <t>m2</t>
  </si>
  <si>
    <t>kg CO2-eq/m2</t>
  </si>
  <si>
    <r>
      <t xml:space="preserve">specify other capital goods relevant for the scope 3.2 - Capital Goods, for example additional building, vehicles, etc.; </t>
    </r>
    <r>
      <rPr>
        <b/>
        <sz val="12"/>
        <rFont val="Open Sans"/>
        <family val="2"/>
      </rPr>
      <t>list each separately</t>
    </r>
  </si>
  <si>
    <t>other capital goods</t>
  </si>
  <si>
    <t>units</t>
  </si>
  <si>
    <t>kg CO2-eq/unit</t>
  </si>
  <si>
    <t>Scope 3.3 - Fuel- and Energy-Related Activities (not included in Scope 1 or Scope 2)</t>
  </si>
  <si>
    <t>This category includes emissions related to the production of fuels and energy purchased and consumed by the reporting company in the reporting year that are not included in scope 1 or scope 2.</t>
  </si>
  <si>
    <t>Type of fuel purchased</t>
  </si>
  <si>
    <t>fuels consumed</t>
  </si>
  <si>
    <t>l</t>
  </si>
  <si>
    <t>kg CO2-eq/l</t>
  </si>
  <si>
    <r>
      <t xml:space="preserve">specify other fuels relevant for the scope 3.3 - Fuel- and Energy-Related Activities; </t>
    </r>
    <r>
      <rPr>
        <b/>
        <sz val="12"/>
        <rFont val="Open Sans"/>
        <family val="2"/>
      </rPr>
      <t>list each separately</t>
    </r>
  </si>
  <si>
    <t>electricity purchased</t>
  </si>
  <si>
    <t>kWh</t>
  </si>
  <si>
    <t>kg CO2-eq/kWh</t>
  </si>
  <si>
    <r>
      <t xml:space="preserve">specify other sources relevant for the scope 3.3 - Fuel- and Energy-Related Activities; </t>
    </r>
    <r>
      <rPr>
        <b/>
        <sz val="12"/>
        <rFont val="Open Sans"/>
        <family val="2"/>
      </rPr>
      <t>list each separately</t>
    </r>
  </si>
  <si>
    <t>Scope 3.4 - Upstream Transport and Distribution</t>
  </si>
  <si>
    <t>Upstream transportation</t>
  </si>
  <si>
    <t>Amount transported</t>
  </si>
  <si>
    <t>Distance</t>
  </si>
  <si>
    <t>Country of transport</t>
  </si>
  <si>
    <t>Unit 4</t>
  </si>
  <si>
    <t>air transport</t>
  </si>
  <si>
    <t>Airfreight with cooling</t>
  </si>
  <si>
    <t>km</t>
  </si>
  <si>
    <t>kg CO2-eq/kgkm</t>
  </si>
  <si>
    <t>AIrfreight with freezing</t>
  </si>
  <si>
    <t>Airfreight, long haul (over 4000 km per flight)</t>
  </si>
  <si>
    <t>Airfreight, medium haul (1500 - 4000 km per flight)</t>
  </si>
  <si>
    <t>Airfreight, short haul (800 - 1500 km per flight)</t>
  </si>
  <si>
    <t>Airfreight, very short haul (under 800 km per flight)</t>
  </si>
  <si>
    <t>rail transport</t>
  </si>
  <si>
    <t>Freight train with cooling</t>
  </si>
  <si>
    <t>Freight train with freezing</t>
  </si>
  <si>
    <t>Freight train without cooling or freezing</t>
  </si>
  <si>
    <t>road transport</t>
  </si>
  <si>
    <t>Lorry, over 32 metric ton capacity</t>
  </si>
  <si>
    <t>Lorry, 16 - 32 metric ton capacity</t>
  </si>
  <si>
    <t>Lorry, 7.5 - 16 metric ton capacity</t>
  </si>
  <si>
    <t>Lorry, 3.5 - 7.5 metric ton capacity</t>
  </si>
  <si>
    <t>Lorry with cooling</t>
  </si>
  <si>
    <t>Lorry with freezing</t>
  </si>
  <si>
    <t>marine transport</t>
  </si>
  <si>
    <t>Bulk carrier for dry goods</t>
  </si>
  <si>
    <t>Container ship</t>
  </si>
  <si>
    <t>Container ship with cooling</t>
  </si>
  <si>
    <t>Container ship with freezing</t>
  </si>
  <si>
    <t>Tanker for LNG</t>
  </si>
  <si>
    <t>Tanker for petroleum</t>
  </si>
  <si>
    <t>Tanker for other liquids</t>
  </si>
  <si>
    <t>Scope 3.5 - Waste generated in operation</t>
  </si>
  <si>
    <t>Waste streams</t>
  </si>
  <si>
    <t>% going to recycling</t>
  </si>
  <si>
    <t>% going to landfill</t>
  </si>
  <si>
    <t>% going to incineration with energy recovery</t>
  </si>
  <si>
    <t>% going to composting</t>
  </si>
  <si>
    <t>Unit 5</t>
  </si>
  <si>
    <t>If any flows left, specify treatment technology (e.g. inceration without energy recovery)</t>
  </si>
  <si>
    <t>Unit 6</t>
  </si>
  <si>
    <t>Unit 7</t>
  </si>
  <si>
    <t>waste</t>
  </si>
  <si>
    <t>%</t>
  </si>
  <si>
    <t>Other waste flows</t>
  </si>
  <si>
    <t>specify other waste streams you have</t>
  </si>
  <si>
    <t>Scope 3.6 - Business Travel</t>
  </si>
  <si>
    <t>This category includes emissions from the transportation of employees for business-related activities in vehicles owned or operated by third parties, such as aircraft, trains, buses, and passenger cars.</t>
  </si>
  <si>
    <t>Business travel</t>
  </si>
  <si>
    <t>Type fuel consumed</t>
  </si>
  <si>
    <t>Amount fuel consumed</t>
  </si>
  <si>
    <t>Do you have actual (primary) product carbon footprint data of the product entered in column F? If yes, enter the amount in column M</t>
  </si>
  <si>
    <t>pers.</t>
  </si>
  <si>
    <t>kg CO2-eq/pers.km</t>
  </si>
  <si>
    <t>Train, high-speed</t>
  </si>
  <si>
    <t>Train</t>
  </si>
  <si>
    <t>Bus</t>
  </si>
  <si>
    <t>litre</t>
  </si>
  <si>
    <t>Car (small size; &lt;1200 kg)</t>
  </si>
  <si>
    <t>Car (medium size; 1200-2000 kg)</t>
  </si>
  <si>
    <t>Car (large size; &gt;2000 kg)</t>
  </si>
  <si>
    <t>Scope 3.7 - Employee Commuting</t>
  </si>
  <si>
    <t>Employee commute</t>
  </si>
  <si>
    <t>Car</t>
  </si>
  <si>
    <t>Scope 3.8 - Upstream leased assets</t>
  </si>
  <si>
    <t>Sector of asset</t>
  </si>
  <si>
    <t>Leased assets</t>
  </si>
  <si>
    <t>Number</t>
  </si>
  <si>
    <t>[leased asset A]</t>
  </si>
  <si>
    <t>[leased asset B]</t>
  </si>
  <si>
    <t>Other leased assets</t>
  </si>
  <si>
    <r>
      <t xml:space="preserve">specify other capital goods relevant for the scope 3.8 - Upstream leased assets, for example additional building, vehicles, etc.; </t>
    </r>
    <r>
      <rPr>
        <b/>
        <sz val="12"/>
        <rFont val="Open Sans"/>
        <family val="2"/>
      </rPr>
      <t>list each separately</t>
    </r>
  </si>
  <si>
    <t>Scope 3.9 - Downstream Transport and Distribution</t>
  </si>
  <si>
    <t>Product carbon footprint amount</t>
  </si>
  <si>
    <t>[yes/no]</t>
  </si>
  <si>
    <t>kg CO2-eq</t>
  </si>
  <si>
    <t>Scope 3.10 - Processing of Sold Products</t>
  </si>
  <si>
    <t>Category 10 includes emissions from processing of sold intermediate products by third parties (e.g., manufacturers) subsequent to sale by the reporting company. Intermediate products are products that require further processing, transformation, or inclusion in another product before use, and therefore result in emissions from processing subsequent to sale by the reporting company and before use by the end consumer. Emissions from processing should be allocated to the intermediate product.</t>
  </si>
  <si>
    <t>Product name</t>
  </si>
  <si>
    <t>Processing process</t>
  </si>
  <si>
    <t>Energy</t>
  </si>
  <si>
    <t>Type of energy</t>
  </si>
  <si>
    <t>Country</t>
  </si>
  <si>
    <t>processing</t>
  </si>
  <si>
    <r>
      <t xml:space="preserve">Describe the processing process, </t>
    </r>
    <r>
      <rPr>
        <b/>
        <sz val="12"/>
        <rFont val="Open Sans"/>
        <family val="2"/>
      </rPr>
      <t>specify per product</t>
    </r>
  </si>
  <si>
    <t>[product A]</t>
  </si>
  <si>
    <t>[product B]</t>
  </si>
  <si>
    <t>Other products</t>
  </si>
  <si>
    <r>
      <t xml:space="preserve">specify other products relevant for the scope 3.10 - Processing of Sold Products; </t>
    </r>
    <r>
      <rPr>
        <b/>
        <sz val="12"/>
        <rFont val="Open Sans"/>
        <family val="2"/>
      </rPr>
      <t>list each separately</t>
    </r>
  </si>
  <si>
    <t>Scope 3.11 - Use of Sold Products</t>
  </si>
  <si>
    <t>Sector of sale</t>
  </si>
  <si>
    <t>Sold good</t>
  </si>
  <si>
    <t>Country of sale</t>
  </si>
  <si>
    <t>sold goods</t>
  </si>
  <si>
    <t>[sold good B]</t>
  </si>
  <si>
    <t>Other sold goods</t>
  </si>
  <si>
    <t>Scope 3.12 - End-of-life treament of sold products</t>
  </si>
  <si>
    <t>% going to incineration</t>
  </si>
  <si>
    <t>If any flows left, specify treatment technology (e.g. composting)</t>
  </si>
  <si>
    <t>Scope 3.13 - Downstream leased assets</t>
  </si>
  <si>
    <t>This category includes emissions from the operation of assets that are owned by the reporting company (acting as lessor) and leased to other entities in the reporting year that are not already included in scope 1 or scope 2. This category is applicable to lessors (i.e., companies that receive payments from lessees). Companies that operate leased assets (i.e., lessees) should refer to category 8 (Upstream leased assets).</t>
  </si>
  <si>
    <t>Buildings</t>
  </si>
  <si>
    <r>
      <t xml:space="preserve">specify other capital goods relevant for the scope 3.13 - Downstream leased assets, for example additional building, vehicles, etc.; </t>
    </r>
    <r>
      <rPr>
        <b/>
        <sz val="12"/>
        <rFont val="Open Sans"/>
        <family val="2"/>
      </rPr>
      <t>list each separately</t>
    </r>
  </si>
  <si>
    <t>Scope 3.14 - Franchises</t>
  </si>
  <si>
    <t>Category 14 includes emissions from the operation of franchises not included in scope 1 or scope 2. A franchise is a business operating under a license to sell or distribute another company’s goods or services within a certain location. This category is applicable to franchisors (i.e., companies that grant licenses to other entities to sell or distribute its goods or services in return for payments, such as royalties for the use of trademarks and other services). Franchisors should account for emissions that occur from the operation of franchises (i.e., the scope 1 and scope 2 emissions of franchisees) in this category.</t>
  </si>
  <si>
    <t>Franchises</t>
  </si>
  <si>
    <t>Scope 1</t>
  </si>
  <si>
    <t>Scope 2</t>
  </si>
  <si>
    <t>Reporting year</t>
  </si>
  <si>
    <t>franchises</t>
  </si>
  <si>
    <t>[franchise A]</t>
  </si>
  <si>
    <t>[franchise B]</t>
  </si>
  <si>
    <t>Other franchises</t>
  </si>
  <si>
    <r>
      <t xml:space="preserve">specify other franchises relevant for the scope 3.14 - Franchises; </t>
    </r>
    <r>
      <rPr>
        <b/>
        <sz val="12"/>
        <rFont val="Open Sans"/>
        <family val="2"/>
      </rPr>
      <t>list each separately</t>
    </r>
  </si>
  <si>
    <t>Scope 3.15 - Investments</t>
  </si>
  <si>
    <t>This category includes scope 3 emissions associated with the reporting company’s investments in the reporting year, not already included in scope 1 or scope 2. This category is applicable to investors (i.e., companies that make an investment with the objective of making a profit) and companies that provide financial services. This category also applies to investors that are not profit driven (e.g. multilateral development banks), and the same calculation methods should be used. Investments are categorized as a downstream scope 3 category because providing capital or financing is a service provided by the reporting company.</t>
  </si>
  <si>
    <t>Sector of investment</t>
  </si>
  <si>
    <t>Investments</t>
  </si>
  <si>
    <r>
      <t xml:space="preserve">for </t>
    </r>
    <r>
      <rPr>
        <u/>
        <sz val="12"/>
        <rFont val="Open Sans"/>
        <family val="2"/>
      </rPr>
      <t>whole</t>
    </r>
    <r>
      <rPr>
        <sz val="12"/>
        <rFont val="Open Sans"/>
        <family val="2"/>
      </rPr>
      <t xml:space="preserve"> reporting year [xxxx]</t>
    </r>
  </si>
  <si>
    <t>[investment A]</t>
  </si>
  <si>
    <t>[investment B]</t>
  </si>
  <si>
    <t>Other investments</t>
  </si>
  <si>
    <r>
      <t xml:space="preserve">specify other investments relevant for the scope 3.15 - Investments; </t>
    </r>
    <r>
      <rPr>
        <b/>
        <sz val="12"/>
        <rFont val="Open Sans"/>
        <family val="2"/>
      </rPr>
      <t>list each separately</t>
    </r>
  </si>
  <si>
    <t>Sectors scope 3.1.1</t>
  </si>
  <si>
    <t>Sectors scope 3.1.2</t>
  </si>
  <si>
    <t>Categories scope 3.1.1</t>
  </si>
  <si>
    <t>Categories scope 3.1.2</t>
  </si>
  <si>
    <t>Categories scope 3.1</t>
  </si>
  <si>
    <t>Sectors scope 3.2.1</t>
  </si>
  <si>
    <t>Sectors scope 3.2.2</t>
  </si>
  <si>
    <t>Type of fuel scope 3.3</t>
  </si>
  <si>
    <t>Type of electricity scope 3.3</t>
  </si>
  <si>
    <t>Type of waste streams scope 3.5</t>
  </si>
  <si>
    <t>Product types scope 3.8</t>
  </si>
  <si>
    <t>Unit types scope 3.8</t>
  </si>
  <si>
    <t>Product categories scope 3.11</t>
  </si>
  <si>
    <t>Type of energy scope 3.11</t>
  </si>
  <si>
    <t>Sector for scope 3.15</t>
  </si>
  <si>
    <t>Yes</t>
  </si>
  <si>
    <t>Agriculture, Hunting, Forestry and Fishing</t>
  </si>
  <si>
    <t>Construction</t>
  </si>
  <si>
    <t>Fertiliser</t>
  </si>
  <si>
    <t>Ammonium nitrate</t>
  </si>
  <si>
    <t>Manufacturing building</t>
  </si>
  <si>
    <t>Machinery and Equipment</t>
  </si>
  <si>
    <t>Electric</t>
  </si>
  <si>
    <t>Biofuels</t>
  </si>
  <si>
    <t>Biowaste</t>
  </si>
  <si>
    <t>Crop Sprayer</t>
  </si>
  <si>
    <t>Metals</t>
  </si>
  <si>
    <t>Biodiesel</t>
  </si>
  <si>
    <t>No</t>
  </si>
  <si>
    <t>Basic Metals and Fabricated Metal</t>
  </si>
  <si>
    <t>Education</t>
  </si>
  <si>
    <t>Ammonium sulfate</t>
  </si>
  <si>
    <t>Office building</t>
  </si>
  <si>
    <t>Vehicles</t>
  </si>
  <si>
    <t>Coal</t>
  </si>
  <si>
    <t>Chemical/hazardous</t>
  </si>
  <si>
    <t>Fork Lift Truck</t>
  </si>
  <si>
    <t>Mixed</t>
  </si>
  <si>
    <t>Bioethanol</t>
  </si>
  <si>
    <t>Chemicals and Chemical Products</t>
  </si>
  <si>
    <t>Financial Intermediation</t>
  </si>
  <si>
    <t>Calcium nitrate</t>
  </si>
  <si>
    <t>Warehouse and Storage buiding</t>
  </si>
  <si>
    <t>Other</t>
  </si>
  <si>
    <t>Gas</t>
  </si>
  <si>
    <t>Cardboard</t>
  </si>
  <si>
    <t>Loading Shovel</t>
  </si>
  <si>
    <t>Organics</t>
  </si>
  <si>
    <t>Biogas</t>
  </si>
  <si>
    <t>Coke, Refined Petroleum and Nuclear Fuel</t>
  </si>
  <si>
    <t>Health and Social Work</t>
  </si>
  <si>
    <t>Nitrogen</t>
  </si>
  <si>
    <t>Geothermal</t>
  </si>
  <si>
    <t>Glass</t>
  </si>
  <si>
    <t>Lorry, 16 metric ton</t>
  </si>
  <si>
    <t>Paper</t>
  </si>
  <si>
    <t>Diesel</t>
  </si>
  <si>
    <t>Electrical and Optical Equipment</t>
  </si>
  <si>
    <t>Hotels and Restaurants</t>
  </si>
  <si>
    <t>Phosphate</t>
  </si>
  <si>
    <t>Hydro</t>
  </si>
  <si>
    <t>Metal</t>
  </si>
  <si>
    <t>Lorry, 28 metric ton</t>
  </si>
  <si>
    <t>Plastic</t>
  </si>
  <si>
    <t>Electricity</t>
  </si>
  <si>
    <t>Electricity, Gas and Water Supply</t>
  </si>
  <si>
    <t>Other Community, Social and Personal Services</t>
  </si>
  <si>
    <t>Potassium</t>
  </si>
  <si>
    <t>Ethanol</t>
  </si>
  <si>
    <t>Nuclear</t>
  </si>
  <si>
    <t>Municipal waste</t>
  </si>
  <si>
    <t>Lorry, 40 metric ton</t>
  </si>
  <si>
    <t>Food, Beverages and Tobacco</t>
  </si>
  <si>
    <t>Other Supporting and Auxiliary Transport Activities; Activities of Travel Agencies</t>
  </si>
  <si>
    <t>Gasolene, unleaded</t>
  </si>
  <si>
    <t>Oil</t>
  </si>
  <si>
    <t>Packaging paper</t>
  </si>
  <si>
    <t>Lorry, 7.5 metric ton</t>
  </si>
  <si>
    <t>Leather and Footwear</t>
  </si>
  <si>
    <t>Post and Telecommunications</t>
  </si>
  <si>
    <t>Crop protection</t>
  </si>
  <si>
    <t>Fungicides</t>
  </si>
  <si>
    <t>Hard coal</t>
  </si>
  <si>
    <t>Peat</t>
  </si>
  <si>
    <t>Polyethylene (PE)</t>
  </si>
  <si>
    <t>Passenger car, large, &gt;2,000cc</t>
  </si>
  <si>
    <t>Machinery (not elsewhere classified)</t>
  </si>
  <si>
    <t>Private Households with Employed Persons</t>
  </si>
  <si>
    <t>Pesticides</t>
  </si>
  <si>
    <t>Heavy fuel oil</t>
  </si>
  <si>
    <t>Photovoltaic</t>
  </si>
  <si>
    <t>Polyethylene terephthalate (PET)</t>
  </si>
  <si>
    <t>Passenger car, medium, 1,601-2,000cc</t>
  </si>
  <si>
    <t xml:space="preserve">Manufacturing (not elsewhere classified); Recycling </t>
  </si>
  <si>
    <t>Public Administration and Defence; Compulsory Social Security</t>
  </si>
  <si>
    <t>Insecticides</t>
  </si>
  <si>
    <t>Hybrid - Gasolene</t>
  </si>
  <si>
    <t>Waste</t>
  </si>
  <si>
    <t>Polypropylene (PP)</t>
  </si>
  <si>
    <t>Passenger car, other</t>
  </si>
  <si>
    <t>Kerosene</t>
  </si>
  <si>
    <t>Mining and Quarrying</t>
  </si>
  <si>
    <t>Real Estate Activities</t>
  </si>
  <si>
    <t>Bio stimulants</t>
  </si>
  <si>
    <t xml:space="preserve">Wind </t>
  </si>
  <si>
    <t>Polystyrene (PS)</t>
  </si>
  <si>
    <t>Passenger car, small, &lt;1,601cc</t>
  </si>
  <si>
    <t>Methane</t>
  </si>
  <si>
    <t>Other Non-Metallic Minerals</t>
  </si>
  <si>
    <t>Renting of M&amp;Eq and other Business Activities</t>
  </si>
  <si>
    <t>Bio pesticide</t>
  </si>
  <si>
    <t>Wood</t>
  </si>
  <si>
    <t>Polyurethane (PUR)</t>
  </si>
  <si>
    <t>Van, &lt;7.5 metric ton</t>
  </si>
  <si>
    <t>Natural gas</t>
  </si>
  <si>
    <t>Pulp, Paper, Printing and Publishing</t>
  </si>
  <si>
    <t>Retail Trade, except op Motor Vehicles and Motorcycles; Repair of Household Goods</t>
  </si>
  <si>
    <t>Adjuvant</t>
  </si>
  <si>
    <t>Polyvinylchloride (PVC)</t>
  </si>
  <si>
    <t>Other, please specify in column Q</t>
  </si>
  <si>
    <t>Propane/butane</t>
  </si>
  <si>
    <t>Rubber and Plastics</t>
  </si>
  <si>
    <t>Sale, Maintenance and Repair of Motor Vehicales and Motorcycles; Retail Sale of Fuel</t>
  </si>
  <si>
    <t>Micro-nutrient</t>
  </si>
  <si>
    <t>Other plastics</t>
  </si>
  <si>
    <t>Uranium, enriched</t>
  </si>
  <si>
    <t>Textiles and Textile Products</t>
  </si>
  <si>
    <t>Wholesale Trade and Commission Trade, except of Motor Vehicles and Motorcycles</t>
  </si>
  <si>
    <t>Timber</t>
  </si>
  <si>
    <t>Transport Equipment</t>
  </si>
  <si>
    <t>Packaging</t>
  </si>
  <si>
    <t>Wood and Product of Wood and Cork</t>
  </si>
  <si>
    <t>Plastic, Polypropylene (PP)</t>
  </si>
  <si>
    <t>Plastic, High Density Polyethylene (HDPE)</t>
  </si>
  <si>
    <t>Plastic, Low Density Polyethylene (LDPE)</t>
  </si>
  <si>
    <t>Plastic, Polyvinylchloride (PVC)</t>
  </si>
  <si>
    <t>Plastic, Polyethylene terephthalate (PET)</t>
  </si>
  <si>
    <t>Plastic, Polystyrene (PS)</t>
  </si>
  <si>
    <t>Seeds</t>
  </si>
  <si>
    <t>Barley</t>
  </si>
  <si>
    <t>Beans</t>
  </si>
  <si>
    <t>Grass</t>
  </si>
  <si>
    <t>Linseed</t>
  </si>
  <si>
    <t>Maize</t>
  </si>
  <si>
    <t>Oats</t>
  </si>
  <si>
    <t>OSR</t>
  </si>
  <si>
    <t>Peas</t>
  </si>
  <si>
    <t>Potatoes</t>
  </si>
  <si>
    <t>Soy</t>
  </si>
  <si>
    <t>Sugar Beet</t>
  </si>
  <si>
    <t>Sunflower</t>
  </si>
  <si>
    <t>Wheat</t>
  </si>
  <si>
    <t>Wild Flower</t>
  </si>
  <si>
    <t>Chemicals</t>
  </si>
  <si>
    <t>Aoife O'Donnell</t>
  </si>
  <si>
    <t>Aoife.ODonnell@davy.ie</t>
  </si>
  <si>
    <r>
      <t xml:space="preserve">Please add the information for each category that you have available and/or selected to be in scope of the project. </t>
    </r>
    <r>
      <rPr>
        <b/>
        <sz val="12"/>
        <color theme="1"/>
        <rFont val="Open Sans"/>
        <family val="2"/>
        <scheme val="minor"/>
      </rPr>
      <t xml:space="preserve">You can include additional comments or questions for each stage in the other comments cell or in the line with additional information of the process. 
Some data might already been filled as a guidance, please review it or update if necessary. If any input is missing, feel free to add it. </t>
    </r>
    <r>
      <rPr>
        <sz val="12"/>
        <color theme="1"/>
        <rFont val="Open Sans"/>
        <family val="2"/>
        <scheme val="minor"/>
      </rPr>
      <t xml:space="preserve">We ask for both </t>
    </r>
    <r>
      <rPr>
        <b/>
        <sz val="12"/>
        <color theme="1"/>
        <rFont val="Open Sans"/>
        <family val="2"/>
        <scheme val="minor"/>
      </rPr>
      <t>amounts and value</t>
    </r>
    <r>
      <rPr>
        <sz val="12"/>
        <color theme="1"/>
        <rFont val="Open Sans"/>
        <family val="2"/>
        <scheme val="minor"/>
      </rPr>
      <t xml:space="preserve"> within the different categories. For the sake of detail and representativeness, we like you to focus on </t>
    </r>
    <r>
      <rPr>
        <b/>
        <sz val="12"/>
        <color theme="1"/>
        <rFont val="Open Sans"/>
        <family val="2"/>
        <scheme val="minor"/>
      </rPr>
      <t>amounts</t>
    </r>
    <r>
      <rPr>
        <sz val="12"/>
        <color theme="1"/>
        <rFont val="Open Sans"/>
        <family val="2"/>
        <scheme val="minor"/>
      </rPr>
      <t xml:space="preserve">. If that data is not available, we can fill in data gaps using </t>
    </r>
    <r>
      <rPr>
        <b/>
        <sz val="12"/>
        <color theme="1"/>
        <rFont val="Open Sans"/>
        <family val="2"/>
        <scheme val="minor"/>
      </rPr>
      <t>value</t>
    </r>
    <r>
      <rPr>
        <sz val="12"/>
        <color theme="1"/>
        <rFont val="Open Sans"/>
        <family val="2"/>
        <scheme val="minor"/>
      </rPr>
      <t xml:space="preserve">. The most common units are filled out by default, you are able to </t>
    </r>
    <r>
      <rPr>
        <u/>
        <sz val="12"/>
        <color theme="1"/>
        <rFont val="Open Sans"/>
        <family val="2"/>
        <scheme val="minor"/>
      </rPr>
      <t>adapt units</t>
    </r>
    <r>
      <rPr>
        <sz val="12"/>
        <color theme="1"/>
        <rFont val="Open Sans"/>
        <family val="2"/>
        <scheme val="minor"/>
      </rPr>
      <t xml:space="preserve"> if necessary for you data input.</t>
    </r>
    <r>
      <rPr>
        <b/>
        <sz val="12"/>
        <color theme="1"/>
        <rFont val="Open Sans"/>
        <family val="2"/>
        <scheme val="minor"/>
      </rPr>
      <t xml:space="preserve">
</t>
    </r>
    <r>
      <rPr>
        <sz val="12"/>
        <color theme="1"/>
        <rFont val="Open Sans"/>
        <family val="2"/>
        <scheme val="minor"/>
      </rPr>
      <t xml:space="preserve">
In order to make the assessment less sensitive to market variations (i.e. production quantities)  we collect data for 1 complete year, the reporting year is financial year 2019. 
In calculating the company's footprint, we ideally rely on so-called</t>
    </r>
    <r>
      <rPr>
        <b/>
        <sz val="12"/>
        <color theme="1"/>
        <rFont val="Open Sans"/>
        <family val="2"/>
        <scheme val="minor"/>
      </rPr>
      <t xml:space="preserve"> primary data</t>
    </r>
    <r>
      <rPr>
        <sz val="12"/>
        <color theme="1"/>
        <rFont val="Open Sans"/>
        <family val="2"/>
        <scheme val="minor"/>
      </rPr>
      <t>. This is data that is collected by the company or its suppliers. In some occasions suppliers might have determined the footprint of their products and services already. In these occassions the footprint of the products can be entered in the '</t>
    </r>
    <r>
      <rPr>
        <b/>
        <sz val="12"/>
        <color theme="1"/>
        <rFont val="Open Sans"/>
        <family val="2"/>
        <scheme val="minor"/>
      </rPr>
      <t>Product carbon footprint amount</t>
    </r>
    <r>
      <rPr>
        <sz val="12"/>
        <color theme="1"/>
        <rFont val="Open Sans"/>
        <family val="2"/>
        <scheme val="minor"/>
      </rPr>
      <t>' column of the table. For occassions where primary data is not available, the data is complemented with secondary data. Secondary data is found in databases and describes the environmental impact of certain products and processes. Primary data is more specific than secondary data. PRe takes care of finding the right secondary data in the databases.
On the comment section please add other details, also feel free to attach documents, diagrams, pictures or other references that might help us understand the organization and its operations better.</t>
    </r>
  </si>
  <si>
    <t>Supplier</t>
  </si>
  <si>
    <t>Bike</t>
  </si>
  <si>
    <t>E-bike</t>
  </si>
  <si>
    <t>Suppliers scope 3.1</t>
  </si>
  <si>
    <t>External supplier</t>
  </si>
  <si>
    <t>Agrii UK</t>
  </si>
  <si>
    <t>Agrii Polska</t>
  </si>
  <si>
    <t>Origin NI</t>
  </si>
  <si>
    <t>Fortgreen</t>
  </si>
  <si>
    <t>Origin HQ</t>
  </si>
  <si>
    <t>Goulding</t>
  </si>
  <si>
    <t>Origin Fertiliser UK</t>
  </si>
  <si>
    <t>Agrii Romania (previously known and Comfert &amp; Redoxim)</t>
  </si>
  <si>
    <t>Agrii Ukraine (Previously known as Agroscope)</t>
  </si>
  <si>
    <t>Linemark</t>
  </si>
  <si>
    <t>Greentech (acquired in 2021)</t>
  </si>
  <si>
    <t>PB Kent</t>
  </si>
  <si>
    <t>Origin Amenity Solutions</t>
  </si>
  <si>
    <t>Granular Urea Raw Material 46N</t>
  </si>
  <si>
    <t>Ammonium Nitrate 33.5%</t>
  </si>
  <si>
    <t>Potash Raw Material 60K2O</t>
  </si>
  <si>
    <t>POLYSULPHATE RM 14K2O 6MgO 48SO3 17CaO</t>
  </si>
  <si>
    <t>Ammonium Nitrate 34.5% IMP</t>
  </si>
  <si>
    <t>Sulphate of Potash Raw Material 50K2O 45SO3</t>
  </si>
  <si>
    <t>GRANULAR LIME</t>
  </si>
  <si>
    <t>CRYSTALLINE AMMONIUM SULPHATE</t>
  </si>
  <si>
    <t>ASN Raw Material 26N 35SO3</t>
  </si>
  <si>
    <t>CAN Raw Material 27N</t>
  </si>
  <si>
    <t>DAP Raw Material 18N 46P</t>
  </si>
  <si>
    <t>260000+37S RM</t>
  </si>
  <si>
    <t>101521+20S RM</t>
  </si>
  <si>
    <t>TSP Raw Material 46P</t>
  </si>
  <si>
    <t>Korn Kali Raw Material 40K2O 6MgO 4Na2O 12SO3</t>
  </si>
  <si>
    <t>Kieserite Raw Material 25MgO 50SO3</t>
  </si>
  <si>
    <t>ASEU (G3)  4mm (EU Grade) 21N 60SO3</t>
  </si>
  <si>
    <t>151515+27.5S RM</t>
  </si>
  <si>
    <t>3000+17.5S RM</t>
  </si>
  <si>
    <t>AN 33.5N 0.0P 0.0K</t>
  </si>
  <si>
    <t>27-0-0+10S RM</t>
  </si>
  <si>
    <t>G27 Gran Rock Raw Material 1N 27P 4SO3 44CaO</t>
  </si>
  <si>
    <t>Origin AN Prill - 34.5N 0.0P 0.0K</t>
  </si>
  <si>
    <t>121521+20S RM</t>
  </si>
  <si>
    <t>AN34.5 RM NITRAM</t>
  </si>
  <si>
    <t>AMMSUL (G2) 2mm (US Grade) 21N 60SO3</t>
  </si>
  <si>
    <t>ASEU (G2S) 2-4mm (EU Grade) 21N 60SO3</t>
  </si>
  <si>
    <t>Rock Phos Gafsa Raw material 29.5P 4SO3 49CaO</t>
  </si>
  <si>
    <t>Grit</t>
  </si>
  <si>
    <t>Entec 26 Raw Material 26N 33SO3</t>
  </si>
  <si>
    <t>10-26-26 Raw Material</t>
  </si>
  <si>
    <t>NITRAM 34.5N 0.0P 0.0K [GROWHOW]</t>
  </si>
  <si>
    <t>02626+S RM</t>
  </si>
  <si>
    <t>Patent Kali Raw Material 30K2O 10MgO 42SO3</t>
  </si>
  <si>
    <t>GRANLIME RM</t>
  </si>
  <si>
    <t>Esco - Granular Salt Raw Material 53Na2O</t>
  </si>
  <si>
    <t>33-3-0 RM</t>
  </si>
  <si>
    <t>Salt Raw Material 50Na2O</t>
  </si>
  <si>
    <t>MAGNESIA KAINIT RM 9K2O 4MGO 35NA2O 9SO3</t>
  </si>
  <si>
    <t>KDRILL RM</t>
  </si>
  <si>
    <t>Fertiliser - Ammonium nitrate</t>
  </si>
  <si>
    <t>mt</t>
  </si>
  <si>
    <t>Georgia</t>
  </si>
  <si>
    <t>Lithuania</t>
  </si>
  <si>
    <t>Fertiliser - Other</t>
  </si>
  <si>
    <t>Netherlands</t>
  </si>
  <si>
    <t>Poland</t>
  </si>
  <si>
    <t>Russia</t>
  </si>
  <si>
    <t>Belgium</t>
  </si>
  <si>
    <t>France</t>
  </si>
  <si>
    <t>Germany</t>
  </si>
  <si>
    <t>Morocco</t>
  </si>
  <si>
    <t>Tunisia</t>
  </si>
  <si>
    <t>Ireland</t>
  </si>
  <si>
    <t>Estonia</t>
  </si>
  <si>
    <t>Amsterdam</t>
  </si>
  <si>
    <t>Spain</t>
  </si>
  <si>
    <t>Latvia</t>
  </si>
  <si>
    <t>UK</t>
  </si>
  <si>
    <t>AAF DUST (AAF DUST)</t>
  </si>
  <si>
    <t>Ammonium Nitrate 33.5% (AN33.5 RM)</t>
  </si>
  <si>
    <t>Ammonium Nitrate 34.5% IMP (AN34.5 IMP RM)</t>
  </si>
  <si>
    <t>AMMSUL (G2) 2mm (US Grade) 21N 60SO3 (AMMSUL RM)</t>
  </si>
  <si>
    <t>AN 33.5N 0.0P 0.0K (F000007)</t>
  </si>
  <si>
    <t>AN34.5 RM NITRAM (AN34.5 RM NITRAM)</t>
  </si>
  <si>
    <t>AN34.5 RM OVERWEIGHT (AN34.5 RM OVERWEIGHT)</t>
  </si>
  <si>
    <t>AN34.5 RM SWEEPINGS (AN34.5 RM SWEEPINGS)</t>
  </si>
  <si>
    <t>ASEU (G2S) 2-4mm (EU Grade) 21N 60SO3 (ASEU RM)</t>
  </si>
  <si>
    <t>ASEU (G3)  4mm (EU Grade) 21N 60SO3 (DSMASEU RM)</t>
  </si>
  <si>
    <t>Holland</t>
  </si>
  <si>
    <t>ASN Raw Material 26N 35SO3 (ASN RM)</t>
  </si>
  <si>
    <t>CALCIFERT+19%MgO (CALCIFERT+MG)</t>
  </si>
  <si>
    <t>CAN Raw Material 27N (CAN RM)</t>
  </si>
  <si>
    <t>DAP Raw Material 18N 46P (DAP RM)</t>
  </si>
  <si>
    <t>Entec 26 Raw Material 26N 33SO3 (ENTEC 26 RM)</t>
  </si>
  <si>
    <t>Esta Kieserite Raw Material 25MgO 50SO3 (KRITE RM)</t>
  </si>
  <si>
    <t>FOLIAR MANGANESE 15% (FOLIAR MANGANESE 15%)</t>
  </si>
  <si>
    <t>G27 Gran Rock Raw Material 1N 27P 4SO3 44CaO (GRP RM)</t>
  </si>
  <si>
    <t>GRANLIME RM (GRANLIME RM)</t>
  </si>
  <si>
    <t>GRANULAR LIME (GRAN LIME)</t>
  </si>
  <si>
    <t>Egypt</t>
  </si>
  <si>
    <t>Finland</t>
  </si>
  <si>
    <t>Granular Urea Raw Material 46N (GUREA RM)</t>
  </si>
  <si>
    <t>Grit (GRIT)</t>
  </si>
  <si>
    <t>GROUND LIMESTONE (GROUND LIMESTONE)</t>
  </si>
  <si>
    <t>Korn Kali Raw Material 40K2O 6MgO 4Na2O 12SO3 (KK RM)</t>
  </si>
  <si>
    <t>MAGNESIA KAINIT RM 9K2O 4MGO 35NA2O 9SO3 (MAGNESIA KAINIT RM)</t>
  </si>
  <si>
    <t>MOP 0.0N 0.0P 60.0K - Powder (F009892)</t>
  </si>
  <si>
    <t>P RESERVE (P RESERVE)</t>
  </si>
  <si>
    <t>PKpluS 0-16-24+2.0Mg+2.0Na2O+16.2SO3+13.3CaO RM (PKpluS 0-16-24 RM)</t>
  </si>
  <si>
    <t>POLYSULPHATE RM 14K2O 6MgO 48SO3 17CaO (POLYSULPHATE RM)</t>
  </si>
  <si>
    <t>Potash Raw Material 60K2O (MOP RM)</t>
  </si>
  <si>
    <t>PotashpluS 37K+2.8MgO+23.0SO3+8.0CaO RM (POTASHPLUS 37% RM)</t>
  </si>
  <si>
    <t>Powder Potash Standard Raw Material 60K2O (MOPP RM)</t>
  </si>
  <si>
    <t>Prilled Urea Raw Material 46N (PUREA RM)</t>
  </si>
  <si>
    <t>Rock Phos Gafsa Raw material 29.5P 4SO3 49CaO (ROCK RM)</t>
  </si>
  <si>
    <t>Salt Raw Material 50Na2O (SALT RM)</t>
  </si>
  <si>
    <t>SLAG (STEELWORKS) (SLAG)</t>
  </si>
  <si>
    <t>Sulphate of Potash Raw Material 50K2O 45SO3 (SOP RM)</t>
  </si>
  <si>
    <t>Sylvinite Raw Material 17K2O 32.0Na2O (SVITE RM)</t>
  </si>
  <si>
    <t>TSP Raw Material 46P (TSP RM)</t>
  </si>
  <si>
    <t>Various Wolf Trax additives</t>
  </si>
  <si>
    <t>USA</t>
  </si>
  <si>
    <t>Fertiliser - Ammonium sulfate</t>
  </si>
  <si>
    <t>Fertiliser - Nitrogen</t>
  </si>
  <si>
    <t>Fertiliser - Phosphate</t>
  </si>
  <si>
    <t>Chemicals - Granular Urea Raw Material 46N</t>
  </si>
  <si>
    <t>Chemicals - ASN Raw Material 26N 35SO3</t>
  </si>
  <si>
    <t>Fertiliser - Potassium</t>
  </si>
  <si>
    <t>kg CO2e/kg N</t>
  </si>
  <si>
    <t>Borealis</t>
  </si>
  <si>
    <t>CF Fertilisers</t>
  </si>
  <si>
    <t>kg CO2e per kg of product</t>
  </si>
  <si>
    <t xml:space="preserve">ICL </t>
  </si>
  <si>
    <t>kgCO2e/kg of product</t>
  </si>
  <si>
    <t>kg CO2-eq/kg product</t>
  </si>
  <si>
    <t>Kali &amp; Salz</t>
  </si>
  <si>
    <t>McGraths's Limestone (Cong) Ltd</t>
  </si>
  <si>
    <t>Supplied by Keith McGrath 28/08/2020</t>
  </si>
  <si>
    <t>Omya</t>
  </si>
  <si>
    <t xml:space="preserve">Omya website Omya website 62kg CO2 eq emitted per tonne of natural ground calcium carbonate produced
</t>
  </si>
  <si>
    <t>OCI</t>
  </si>
  <si>
    <t>CO2 per 1 tonne of product</t>
  </si>
  <si>
    <t>Phosagro</t>
  </si>
  <si>
    <t>£</t>
  </si>
  <si>
    <t>Packaging - Plastic, Polypropylene (PP)</t>
  </si>
  <si>
    <t>1000kg bags</t>
  </si>
  <si>
    <t>bags</t>
  </si>
  <si>
    <t>500kg bags</t>
  </si>
  <si>
    <t>600kg bags</t>
  </si>
  <si>
    <t>TBC</t>
  </si>
  <si>
    <t>We have from one bag supplier.</t>
  </si>
  <si>
    <t>AGCHEM</t>
  </si>
  <si>
    <t>AMMONIUM SULPHATE</t>
  </si>
  <si>
    <t>AN</t>
  </si>
  <si>
    <t>AN BAGGED IMPORTED</t>
  </si>
  <si>
    <t>ASN</t>
  </si>
  <si>
    <t>ASSORTED STRAIGHTS</t>
  </si>
  <si>
    <t>AUTUMN GRADE+AVAIL</t>
  </si>
  <si>
    <t>AUTUMN GRADES</t>
  </si>
  <si>
    <t>CAN</t>
  </si>
  <si>
    <t>CHEMCIALS</t>
  </si>
  <si>
    <t>DAP</t>
  </si>
  <si>
    <t>DAP+AVAIL</t>
  </si>
  <si>
    <t>G27 GRADES</t>
  </si>
  <si>
    <t>GAFSA POWDERS</t>
  </si>
  <si>
    <t>GROWHOW</t>
  </si>
  <si>
    <t>KAINIT</t>
  </si>
  <si>
    <t>KAN</t>
  </si>
  <si>
    <t>KAN+SULPHUR</t>
  </si>
  <si>
    <t>KIESERITE</t>
  </si>
  <si>
    <t>LIME</t>
  </si>
  <si>
    <t>LIQUIDS</t>
  </si>
  <si>
    <t>MINERAL CHOICE</t>
  </si>
  <si>
    <t>MOP</t>
  </si>
  <si>
    <t>NS GRADES</t>
  </si>
  <si>
    <t>OEN</t>
  </si>
  <si>
    <t>OFF GRADE</t>
  </si>
  <si>
    <t>OTHERS</t>
  </si>
  <si>
    <t>RAW MATERIALS</t>
  </si>
  <si>
    <t>SALT MIXES</t>
  </si>
  <si>
    <t>SEEDS</t>
  </si>
  <si>
    <t>SPRING GRADE + SE</t>
  </si>
  <si>
    <t>SPRING GRADES</t>
  </si>
  <si>
    <t>SPRING GRADES+AVAIL</t>
  </si>
  <si>
    <t>TSP</t>
  </si>
  <si>
    <t>TSP+AVAIL</t>
  </si>
  <si>
    <t>UREA</t>
  </si>
  <si>
    <t>UREA SPRING GRADE+NSN</t>
  </si>
  <si>
    <t>UREA SPRING GRADES</t>
  </si>
  <si>
    <t>UREA SULPHUR GRADES</t>
  </si>
  <si>
    <t>UREA SULPHUR+NSN</t>
  </si>
  <si>
    <t>VITA NPK GRADES</t>
  </si>
  <si>
    <t>VITA PK GRADES</t>
  </si>
  <si>
    <t>VITA SALT MIXES</t>
  </si>
  <si>
    <t>Soil samples</t>
  </si>
  <si>
    <t>tonnes</t>
  </si>
  <si>
    <t>samples</t>
  </si>
  <si>
    <t>GB</t>
  </si>
  <si>
    <t>Note from Bradley Coote - I don’t entirely understand this one still but I don’t feel like it’s relevant and I don’t see how we can identify emissions relating to the production of fuel/energy purchased before they have got to us?</t>
  </si>
  <si>
    <t>We sell on an FOB Montrose to Iceland basis</t>
  </si>
  <si>
    <t>Site</t>
  </si>
  <si>
    <t>Project Code</t>
  </si>
  <si>
    <t>Total Spend</t>
  </si>
  <si>
    <t>Central</t>
  </si>
  <si>
    <t>PC/LAPTOP REFRESH</t>
  </si>
  <si>
    <t>C1018002</t>
  </si>
  <si>
    <t>AX DEVELOPMENTS</t>
  </si>
  <si>
    <t>C1019009</t>
  </si>
  <si>
    <t>PRINTER REFRESH</t>
  </si>
  <si>
    <t>C1018003</t>
  </si>
  <si>
    <t>UPS REPLACEMENT AT NEWPORT</t>
  </si>
  <si>
    <t>C1019001</t>
  </si>
  <si>
    <t>WI-FI HARDWARE REFRESH</t>
  </si>
  <si>
    <t>C1019002</t>
  </si>
  <si>
    <t>REPLACEMENT VW CADDY VAN ED FODDEN NU17 VKD</t>
  </si>
  <si>
    <t>C1019004</t>
  </si>
  <si>
    <t>MOBILE PHONE REFRESH</t>
  </si>
  <si>
    <t>C1018011</t>
  </si>
  <si>
    <t>H&amp;S TRAINING IT DEVICES</t>
  </si>
  <si>
    <t>C1019006</t>
  </si>
  <si>
    <t>TIME &amp; ATTENDANCE UPGRADE</t>
  </si>
  <si>
    <t>C1019007</t>
  </si>
  <si>
    <t>MISC HARDWARE</t>
  </si>
  <si>
    <t>C1018004</t>
  </si>
  <si>
    <t>C1019008</t>
  </si>
  <si>
    <t>Immingham</t>
  </si>
  <si>
    <t>OFFICE UPGRADE</t>
  </si>
  <si>
    <t>C2019001</t>
  </si>
  <si>
    <t>UPGRADES TO FIXED PLANT ACCESS EQUIPMENT</t>
  </si>
  <si>
    <t>C2018005</t>
  </si>
  <si>
    <t>ELEVATOR &amp; SCREEN REPLACEMENT</t>
  </si>
  <si>
    <t>C2018006</t>
  </si>
  <si>
    <t>PLANT 1 SYSTEM UPGRADE</t>
  </si>
  <si>
    <t>C2017005</t>
  </si>
  <si>
    <t>TARPAULIN COVERS</t>
  </si>
  <si>
    <t>C2019002</t>
  </si>
  <si>
    <t>ARROW PANELS</t>
  </si>
  <si>
    <t>C2019003</t>
  </si>
  <si>
    <t>SHIPPING CONTAINER</t>
  </si>
  <si>
    <t>C2019004</t>
  </si>
  <si>
    <t>FIXED PLANT INTEGRITY - PLANT 1</t>
  </si>
  <si>
    <t>C2019005</t>
  </si>
  <si>
    <t>REPLACEMENT WASTE PACKAGING BALER</t>
  </si>
  <si>
    <t>C2019010</t>
  </si>
  <si>
    <t>Newport</t>
  </si>
  <si>
    <t>FINISHED PRODUCT TARPAULIN COVERS</t>
  </si>
  <si>
    <t>C3019001</t>
  </si>
  <si>
    <t>C3019004</t>
  </si>
  <si>
    <t>Plymouth</t>
  </si>
  <si>
    <t>REPAIR TO SURFACE IN SHEETING GANTRY AREA</t>
  </si>
  <si>
    <t>C4019001</t>
  </si>
  <si>
    <t>FLT WORKING PLATFORM CAGE</t>
  </si>
  <si>
    <t>C4019002</t>
  </si>
  <si>
    <t>GUTTER REPLACEMENT</t>
  </si>
  <si>
    <t>C4019003</t>
  </si>
  <si>
    <t>C4019005</t>
  </si>
  <si>
    <t>PLANT REMOTE CONTROL MODEM</t>
  </si>
  <si>
    <t>C4019006</t>
  </si>
  <si>
    <t>REPAIRS TO BULK BAY FLOOR</t>
  </si>
  <si>
    <t>C4019007</t>
  </si>
  <si>
    <t>Ayr</t>
  </si>
  <si>
    <t>TARMAC OVERLAY ON WEIGHBRIDGE EXIT RAMP</t>
  </si>
  <si>
    <t>C5019002</t>
  </si>
  <si>
    <t>SITE MANAGERS VAN</t>
  </si>
  <si>
    <t>C5019004</t>
  </si>
  <si>
    <t>WASTE PACKAGING BALER</t>
  </si>
  <si>
    <t>C5018004</t>
  </si>
  <si>
    <t>REPLACEMENT ARROW PANELS</t>
  </si>
  <si>
    <t>C5018001</t>
  </si>
  <si>
    <t>BIRD NETTING</t>
  </si>
  <si>
    <t>C5018003</t>
  </si>
  <si>
    <t>C5017010</t>
  </si>
  <si>
    <t>BIRD NETTING INSTALLATION</t>
  </si>
  <si>
    <t>C5018005</t>
  </si>
  <si>
    <t>C5019001</t>
  </si>
  <si>
    <t>CONVEYOR AND HOPPER UPGRADES</t>
  </si>
  <si>
    <t>C5017004</t>
  </si>
  <si>
    <t>PUSHER BLADE ATTACHMENT</t>
  </si>
  <si>
    <t>C5018002</t>
  </si>
  <si>
    <t>Ipswich</t>
  </si>
  <si>
    <t>ELEVATOR REPLACEMENT PLANT 2</t>
  </si>
  <si>
    <t>C6018004</t>
  </si>
  <si>
    <t>UPGRADE TO LOADBEARING WALLS</t>
  </si>
  <si>
    <t>C6018002</t>
  </si>
  <si>
    <t>IN-LINE MIXING SYSTEM FOR ADDITIVES</t>
  </si>
  <si>
    <t>C6018003</t>
  </si>
  <si>
    <t>NSN/AVAIL METERING AND PUMPING UNIT</t>
  </si>
  <si>
    <t>C6018005</t>
  </si>
  <si>
    <t>PLANT 1 HMI / MODEM UPGRADE</t>
  </si>
  <si>
    <t>C6018008</t>
  </si>
  <si>
    <t>C6019001</t>
  </si>
  <si>
    <t>LIQUID ADDITIVE SYSTEM PLANT 2</t>
  </si>
  <si>
    <t>C6019002</t>
  </si>
  <si>
    <t>PLANT 2 PLC/HMI/MODEM UPGRADE</t>
  </si>
  <si>
    <t>C6018007</t>
  </si>
  <si>
    <t>YARD &amp; DRAIN REPAIRS &amp; RESURFACING</t>
  </si>
  <si>
    <t>C6019003</t>
  </si>
  <si>
    <t>C6019004</t>
  </si>
  <si>
    <t>Invergordon</t>
  </si>
  <si>
    <t xml:space="preserve">NEW BULK STORE </t>
  </si>
  <si>
    <t>C7018005</t>
  </si>
  <si>
    <t>BLENDING PLANT UPGRADES</t>
  </si>
  <si>
    <t>C7019008</t>
  </si>
  <si>
    <t>HEALTH &amp; SAFETY UPGRADES</t>
  </si>
  <si>
    <t>C7019006</t>
  </si>
  <si>
    <t>C7019012</t>
  </si>
  <si>
    <t>BAGGING PLANT UPGRADE</t>
  </si>
  <si>
    <t>C7019009</t>
  </si>
  <si>
    <t xml:space="preserve">LOADING YARD RE-ALIGNMENT </t>
  </si>
  <si>
    <t>C7019014</t>
  </si>
  <si>
    <t>YARD EXTENSION AND DRAINAGE</t>
  </si>
  <si>
    <t>C7019010</t>
  </si>
  <si>
    <t>OFFICE ELECTRICAL UPGRADE</t>
  </si>
  <si>
    <t>C7019013</t>
  </si>
  <si>
    <t>ROLLER SHUTTER DOORS X2</t>
  </si>
  <si>
    <t>C7018001</t>
  </si>
  <si>
    <t>ROOF LIGHT PANELS FOR EXISTING ROOF</t>
  </si>
  <si>
    <t>C7018002</t>
  </si>
  <si>
    <t>C7019001</t>
  </si>
  <si>
    <t>PRESSURE WASHER</t>
  </si>
  <si>
    <t>C7018004</t>
  </si>
  <si>
    <t>LAND RECLAIMATION TO N/E CORNER</t>
  </si>
  <si>
    <t>C7019002</t>
  </si>
  <si>
    <t>PHASED WOLFTRAX INTEGRATION</t>
  </si>
  <si>
    <t>C7019011</t>
  </si>
  <si>
    <t>TARMAC OVERLAY TO BULK BAY FLOOR BAYS 5 &amp; 6</t>
  </si>
  <si>
    <t>C7019004</t>
  </si>
  <si>
    <t>INVERGORDON OFFICE MOVE (KARL)</t>
  </si>
  <si>
    <t>C7019005</t>
  </si>
  <si>
    <t>Montrose</t>
  </si>
  <si>
    <t>SITE MANAGERS VAN VW CADDY NJ67 DDE</t>
  </si>
  <si>
    <t>C8019003</t>
  </si>
  <si>
    <t>C8018005</t>
  </si>
  <si>
    <t>PACKING SHED FLOOR TARMAC OVERLAY</t>
  </si>
  <si>
    <t>C8018006</t>
  </si>
  <si>
    <t>LOADING SHOVEL BUCKET</t>
  </si>
  <si>
    <t>C8019001</t>
  </si>
  <si>
    <t>C8019002</t>
  </si>
  <si>
    <t>Silloth</t>
  </si>
  <si>
    <t>C9018002</t>
  </si>
  <si>
    <t>WEIGHBRIDGE TRAFFIC RE-ROUTING UPGRADE</t>
  </si>
  <si>
    <t>C9018003</t>
  </si>
  <si>
    <t>C9018004</t>
  </si>
  <si>
    <t>POWER SCREEN</t>
  </si>
  <si>
    <t>C9019001</t>
  </si>
  <si>
    <t>REPLACEMENT TELEHANDLER</t>
  </si>
  <si>
    <t>C9019002</t>
  </si>
  <si>
    <t>Great Yarmouth</t>
  </si>
  <si>
    <t>WEIGHBRIDGE INTERGRATION</t>
  </si>
  <si>
    <t>C11018007</t>
  </si>
  <si>
    <t>PRESSURE WASHER &amp; FUEL TANK</t>
  </si>
  <si>
    <t>C11018009</t>
  </si>
  <si>
    <t>CCTV &amp; INTRUDER ALARM SYSTEM RE-INSTATEMENT</t>
  </si>
  <si>
    <t>C11018006</t>
  </si>
  <si>
    <t>PRODUCT SCREENING UPGRADE</t>
  </si>
  <si>
    <t>C11018004</t>
  </si>
  <si>
    <t>DRIVER SAFE HAVEN</t>
  </si>
  <si>
    <t>C11018008</t>
  </si>
  <si>
    <t>STORAGE MESH MATTING</t>
  </si>
  <si>
    <t>C11019001</t>
  </si>
  <si>
    <t>C11019002</t>
  </si>
  <si>
    <t>C11019003</t>
  </si>
  <si>
    <t>BAG WEIGHING UPGRADE</t>
  </si>
  <si>
    <t>C11018001</t>
  </si>
  <si>
    <t>Avonmouth</t>
  </si>
  <si>
    <t>BAG WEIGHING UPGRADES</t>
  </si>
  <si>
    <t>C12018001</t>
  </si>
  <si>
    <t>C12019002</t>
  </si>
  <si>
    <t>Sharpness</t>
  </si>
  <si>
    <t>POWER WASHER</t>
  </si>
  <si>
    <t>C13019005</t>
  </si>
  <si>
    <t>PHASE 1 ROOF REPLACEMENT - SHED 4</t>
  </si>
  <si>
    <t>C13019002</t>
  </si>
  <si>
    <t>BLENDING AREA FLOOR REPLACEMENT AND OVERLAY</t>
  </si>
  <si>
    <t>C13019008</t>
  </si>
  <si>
    <t>BLENDING PLANT UPGRADE</t>
  </si>
  <si>
    <t>C13019003</t>
  </si>
  <si>
    <t>ON SITE COMMUNICATION RADIOS</t>
  </si>
  <si>
    <t>C13019001</t>
  </si>
  <si>
    <t>VW CADDY VAN NU68 CCX</t>
  </si>
  <si>
    <t>C13019004</t>
  </si>
  <si>
    <t>C13018005</t>
  </si>
  <si>
    <t>C13019006</t>
  </si>
  <si>
    <t>C13019007</t>
  </si>
  <si>
    <t>C13018001</t>
  </si>
  <si>
    <t>BULK BAY 1 &amp; 2 IMPROVEMENTS</t>
  </si>
  <si>
    <t>C13018002</t>
  </si>
  <si>
    <t>Teesside</t>
  </si>
  <si>
    <t>C14019001</t>
  </si>
  <si>
    <t>C14019002</t>
  </si>
  <si>
    <t>PACKING SHED FLOOR REPAIRS</t>
  </si>
  <si>
    <t>C14019003</t>
  </si>
  <si>
    <t>C14018003</t>
  </si>
  <si>
    <t>UPGRADE TO WELDING EQUIPMENT</t>
  </si>
  <si>
    <t>C14019004</t>
  </si>
  <si>
    <t>Dataset product</t>
  </si>
  <si>
    <t>Database</t>
  </si>
  <si>
    <t>Geographies</t>
  </si>
  <si>
    <t>Type</t>
  </si>
  <si>
    <t>0-26-26</t>
  </si>
  <si>
    <t>10-15-21+20S</t>
  </si>
  <si>
    <t>10-26-26</t>
  </si>
  <si>
    <t xml:space="preserve">15-15 0N-15.0P-15.0K+2.0Mg+18.0S </t>
  </si>
  <si>
    <t>15-15-15+27.5S</t>
  </si>
  <si>
    <t>26-00-00+37S</t>
  </si>
  <si>
    <t>27-0-0+10S</t>
  </si>
  <si>
    <t>27-66+5S</t>
  </si>
  <si>
    <t>30-00+17.5S</t>
  </si>
  <si>
    <t>33-3-0</t>
  </si>
  <si>
    <t>Ammonium nitrate {RER}| ammonium nitrate production | Cut-off, S</t>
  </si>
  <si>
    <t>Ammonium sulfate {RER}| market for ammonium sulfate | Cut-off, S</t>
  </si>
  <si>
    <t>ecoinvent</t>
  </si>
  <si>
    <t>RER</t>
  </si>
  <si>
    <t>proxy</t>
  </si>
  <si>
    <t>database</t>
  </si>
  <si>
    <t>Calcium ammonium nitrate {RER}| calcium ammonium nitrate production | Cut-off, S</t>
  </si>
  <si>
    <t>Ammonium nitrate {RoW}| ammonium nitrate production | Cut-off, S</t>
  </si>
  <si>
    <t>RoW</t>
  </si>
  <si>
    <t>Diammonium phosphate {RER}| diammonium phosphate production | Cut-off, S</t>
  </si>
  <si>
    <t>Diammonium phosphate {RoW}| diammonium phosphate production | Cut-off, S</t>
  </si>
  <si>
    <t>Urea {RER}| urea production | Cut-off, S</t>
  </si>
  <si>
    <t>Urea {RoW}| urea production | Cut-off, S</t>
  </si>
  <si>
    <t>Patentkali {RER} | production of</t>
  </si>
  <si>
    <t>modelled</t>
  </si>
  <si>
    <t>Potassium sulfate {RER}| potassium sulfate production | Cut-off, S</t>
  </si>
  <si>
    <t>Potassium chloride {RER}| potassium chloride production | Cut-off, S</t>
  </si>
  <si>
    <t>Textile, nonwoven polypropylene {RoW}| textile production, nonwoven polypropylene, spunbond | Cut-off, S</t>
  </si>
  <si>
    <t>Potash salt {RER}| potash salt production | Cut-off, S</t>
  </si>
  <si>
    <t>NPK (26-15-15) fertiliser {RER}| NPK (26-15-15) fertiliser production | Cut-off, S</t>
  </si>
  <si>
    <t>NPK (15-15-15) fertiliser {RER}| NPK (15-15-15) fertiliser production | Cut-off, S</t>
  </si>
  <si>
    <t>Ammonium nitrate phosphate {RER}| ammonium nitrate phosphate production | Cut-off, S</t>
  </si>
  <si>
    <t>Ammonium sulfate {RER}| ammonium sulfate production | Cut-off, S</t>
  </si>
  <si>
    <t>Gypsum, mineral {RER}| market for gypsum, mineral | Cut-off, S</t>
  </si>
  <si>
    <t>Manganese sulfate {GLO}| production | Cut-off, S</t>
  </si>
  <si>
    <t>GLO</t>
  </si>
  <si>
    <t>Phosphate rock, beneficiated {MA}| phosphate rock beneficiation | Cut-off, S</t>
  </si>
  <si>
    <t>MA</t>
  </si>
  <si>
    <t>Lime {Europe without Switzerland}| lime production, milled, loose | Cut-off, S</t>
  </si>
  <si>
    <t>Europe without Switzerland</t>
  </si>
  <si>
    <t>Potassium chloride {RER}| market for potassium chloride | Cut-off, S</t>
  </si>
  <si>
    <t>Urea {RER}| market for urea | Cut-off, S</t>
  </si>
  <si>
    <t>Granulated blast furnace slag {RoW}| granulated blast furnace slag production | Cut-off, S</t>
  </si>
  <si>
    <t>Potassium sulfate {RER}| market for potassium sulfate | Cut-off, S</t>
  </si>
  <si>
    <t>Triple superphosphate {RER}| triple superphosphate production | Cut-off, S</t>
  </si>
  <si>
    <t>Triple superphosphate {RoW}| triple superphosphate production | Cut-off, S</t>
  </si>
  <si>
    <t>Primary data</t>
  </si>
  <si>
    <t>primary data</t>
  </si>
  <si>
    <t>McGraths's Limestone</t>
  </si>
  <si>
    <t>ICL</t>
  </si>
  <si>
    <t>34.5 units of N</t>
  </si>
  <si>
    <t>30 units of Potassium, 10 units of Magnesium, 42 units of Sulphur</t>
  </si>
  <si>
    <t>16 units of Phosphate, 24 units of Potassium, 2 units of Magnesium, 2 units of Sodium,, 16.2 units of Sulphur, 13.3 units of Calcium</t>
  </si>
  <si>
    <t>Signed by Filkin &amp; Co November 2019 - 14 units of Potassium, 6 units of Magnesium, 48 units of Sulphur, 17 units of Calcium</t>
  </si>
  <si>
    <t>60 units of Potassium</t>
  </si>
  <si>
    <t>37 units of Potassium, 2.8 units of Magnesium, 23 units of Sulphur, 8 units of Calcium</t>
  </si>
  <si>
    <t>46 units of N</t>
  </si>
  <si>
    <t>29.5 units of Phosphate, 4 units of Sulphur, 49 units of Calcium</t>
  </si>
  <si>
    <t>50 units of Sodium</t>
  </si>
  <si>
    <t>50 units of Potassium, 45 units of Sulphur</t>
  </si>
  <si>
    <t>17 units of Potassium, 32 units of Sodium</t>
  </si>
  <si>
    <t>46 units of Phosphate</t>
  </si>
  <si>
    <t>0 units N, 26 units Phosphate, 26 units Potassium</t>
  </si>
  <si>
    <t>10 units N, 15 unites Phosphate, 21 units Potassium, 20 units of Sulphur</t>
  </si>
  <si>
    <t>10 units N, 26 units Phosphate, 26 units Potassium</t>
  </si>
  <si>
    <t>15 units N, 15 units Phosphate, 15 units Potassium, 2 units Magnesium, 18 units Sulphur</t>
  </si>
  <si>
    <t>15 units N, 15 units Phosphate, 15 units Potassium, 27 units Sulphur</t>
  </si>
  <si>
    <t>25 units N, 37 units of Sulphur</t>
  </si>
  <si>
    <t>27 units of N, 10 units of Sulphur</t>
  </si>
  <si>
    <t>27 units N, 6 units Phosphate, 6 units Potassium, 5 units of sulphur</t>
  </si>
  <si>
    <t>30 units of N, 17.5 units of Sulphur</t>
  </si>
  <si>
    <t>33 units of N, 3 units of Phosphate</t>
  </si>
  <si>
    <t>?</t>
  </si>
  <si>
    <t>33.5 units of N</t>
  </si>
  <si>
    <t>21 units of N, 60 units of sulphur</t>
  </si>
  <si>
    <t>Borealis supplied it for their plant Grand-Quevilly 28/02/2020 - 33.5 units of N</t>
  </si>
  <si>
    <t>Email and subsequent conversation with CF 02/03/2020 - 34.5 units of N</t>
  </si>
  <si>
    <t>26 units of N, 35 units of sulphur</t>
  </si>
  <si>
    <t>19 units of Magnesium</t>
  </si>
  <si>
    <t>27 units of N</t>
  </si>
  <si>
    <t>18 units of N, 46 units of phosphate</t>
  </si>
  <si>
    <t>26 units of N, 33 units of sulphur</t>
  </si>
  <si>
    <t>53 units of sodium</t>
  </si>
  <si>
    <t>Provided by Jerry  McHoul 29/01/2020 - 25 units of Magnesium, 50 units of sulphur</t>
  </si>
  <si>
    <t>15 units of Manganese</t>
  </si>
  <si>
    <t>1 unit of N, 27 units of Phosphate, 4 units of Sulphur, 44 units of Calcium</t>
  </si>
  <si>
    <t>Granular lime</t>
  </si>
  <si>
    <t>40 units of Potassium, 6 units of Magnesium, 4 units of Sodium, 12 units of Sulphur</t>
  </si>
  <si>
    <t>9 units of Potassium, 4 units of Magnesium, 35 units of Sodium, 9 units of Sulphur</t>
  </si>
  <si>
    <t>Sodium {RER}| chloride electrolysis | Cut-off, S</t>
  </si>
  <si>
    <t>New Bulk Store</t>
  </si>
  <si>
    <t>VW CADDY VAN ED FODDEN NU17 VKD</t>
  </si>
  <si>
    <t>VAN VW CADDY NJ67 DDE</t>
  </si>
  <si>
    <t>Site Manager van</t>
  </si>
  <si>
    <t>TELEHANDLER</t>
  </si>
  <si>
    <t>Arrow Panels</t>
  </si>
  <si>
    <t>114_Construction</t>
  </si>
  <si>
    <t>exiobase</t>
  </si>
  <si>
    <t>Agricultural machinery, unspecified {CH}| production | Cut-off, S</t>
  </si>
  <si>
    <t>CH</t>
  </si>
  <si>
    <t>Light commercial vehicle {RER}| production | Cut-off, S</t>
  </si>
  <si>
    <t>Ventilation control and wiring, decentralized unit {RER}| production | Cut-off, S</t>
  </si>
  <si>
    <t>Fertilizer</t>
  </si>
  <si>
    <t>Mass</t>
  </si>
  <si>
    <t>Unit</t>
  </si>
  <si>
    <t>kg N / kg</t>
  </si>
  <si>
    <t xml:space="preserve">Ammonium Nitrate 33.5% </t>
  </si>
  <si>
    <t>AN 33.5N</t>
  </si>
  <si>
    <t>AN34.5</t>
  </si>
  <si>
    <t>ASEU 21N 60SO3</t>
  </si>
  <si>
    <t>kg N / 100 kg</t>
  </si>
  <si>
    <t>Total N</t>
  </si>
  <si>
    <t>kg N2O</t>
  </si>
  <si>
    <t>Weighted average</t>
  </si>
  <si>
    <t>Average</t>
  </si>
  <si>
    <t>KG</t>
  </si>
  <si>
    <t>Amount2</t>
  </si>
  <si>
    <t>Inorganic phosphorus fertiliser, as P2O5 {GB}| market for inorganic phosphorus fertiliser, as P2O5 | Cut-off, S</t>
  </si>
  <si>
    <t>Boric acid, anhydrous, powder {RoW}| production | Cut-off, S</t>
  </si>
  <si>
    <t>Agrii UK - Scope 3.1 Purchased Goods and Services - Fertilisers</t>
  </si>
  <si>
    <t>`</t>
  </si>
  <si>
    <t>Amsterdam, Netherlands</t>
  </si>
  <si>
    <t>Antwerp, Belgium</t>
  </si>
  <si>
    <t>Aviles, Spain</t>
  </si>
  <si>
    <t>Batumi, Georgia</t>
  </si>
  <si>
    <t>Castellon, Spain</t>
  </si>
  <si>
    <t>Damietta, Egypt</t>
  </si>
  <si>
    <t>Galway, Ireland</t>
  </si>
  <si>
    <t>Ghent, Belgium</t>
  </si>
  <si>
    <t>Hamburg, Germany</t>
  </si>
  <si>
    <t>Klaipeda, Lithuania</t>
  </si>
  <si>
    <t>Kotka, Finland</t>
  </si>
  <si>
    <t>Larne, NI</t>
  </si>
  <si>
    <t>Police, Poland</t>
  </si>
  <si>
    <t>Riga, Latvia</t>
  </si>
  <si>
    <t>Rotterdam, Netherlands</t>
  </si>
  <si>
    <t>Rouen, France</t>
  </si>
  <si>
    <t>RUSSIA</t>
  </si>
  <si>
    <t>Safi, Morocco</t>
  </si>
  <si>
    <t>Sagunto, Spain</t>
  </si>
  <si>
    <t>Sfax, Tunisia</t>
  </si>
  <si>
    <t>Sillamae, Estonia</t>
  </si>
  <si>
    <t>Ust-Luga, Russia</t>
  </si>
  <si>
    <t>Vyborg, Russia</t>
  </si>
  <si>
    <t>Birkenhead, UK</t>
  </si>
  <si>
    <t>Ellesmere, UK</t>
  </si>
  <si>
    <t>Teesside, UK</t>
  </si>
  <si>
    <t xml:space="preserve"> Procedure for Greenhouse Gas (GHG) emissions data collection, monitoring and reporting</t>
  </si>
  <si>
    <t>DRAFT FOR CLIENT REVIEW</t>
  </si>
  <si>
    <t>Introduction 
The purpose / use of information</t>
  </si>
  <si>
    <t>This is the procedure for Origin Enterprises plc (OE) Business Units (BUs) to measure and report their GHG (Greenhouse Gas) emissions for tracking to targets and reporting. GHGs associated with OE activities must be calculated and measured on a regular basis to inform Origin's target commitments (Science Based Targets initiative), annual Sustainability Report, best practice benchmarks and external reporting requests such as CDP, task force on climate-related financial disclosures (TCFD) and various customer/supplier requests.</t>
  </si>
  <si>
    <t>GHG monitoring and reporting requirements OE must meet</t>
  </si>
  <si>
    <r>
      <t>The best practice benchmark in GHGs include Science Based Targets initiative (SBTi) for targets and CDP for reporting. OE is committed to SBTi and reports through CDP annually.</t>
    </r>
    <r>
      <rPr>
        <b/>
        <sz val="11"/>
        <color theme="1"/>
        <rFont val="Calibri"/>
        <family val="2"/>
      </rPr>
      <t xml:space="preserve"> In 2021, OE committed to the SBTi with targets to reduce absolute scope 1 and 2 GHG emissions 54.6% by 2032 from a 2019 base year and reduce absolute scope 3 GHG emissions 32.5% by 2032 from a 2019 base year (WB2C). </t>
    </r>
    <r>
      <rPr>
        <sz val="11"/>
        <color theme="1"/>
        <rFont val="Calibri"/>
        <family val="2"/>
      </rPr>
      <t>Tracking to this target requires consistent GHG data gathering across all BUs. Methods and calculations used are in line with the GHG Protocol more detail of which can be found on the Background Data and Methodology tab.</t>
    </r>
  </si>
  <si>
    <t>GHG Emissions Inventory</t>
  </si>
  <si>
    <r>
      <rPr>
        <b/>
        <sz val="11"/>
        <color theme="1"/>
        <rFont val="Calibri"/>
        <family val="2"/>
      </rPr>
      <t>Base Year</t>
    </r>
    <r>
      <rPr>
        <sz val="11"/>
        <color theme="1"/>
        <rFont val="Calibri"/>
        <family val="2"/>
      </rPr>
      <t xml:space="preserve"> - 2019 financial year (1st August 2018-31st July 2019) is the base year chosen for OE SBTi reduction targets across Scope 1-3. Annual emissions are tracked in comparison to the base year to assess progress. 
</t>
    </r>
    <r>
      <rPr>
        <b/>
        <sz val="11"/>
        <color theme="1"/>
        <rFont val="Calibri"/>
        <family val="2"/>
      </rPr>
      <t xml:space="preserve">Organisational Boundary </t>
    </r>
    <r>
      <rPr>
        <sz val="11"/>
        <color theme="1"/>
        <rFont val="Calibri"/>
        <family val="2"/>
      </rPr>
      <t xml:space="preserve">-  Origin Enterprises has adopted the 'operational control' method in order to prepare and report its GHG emissions inventory. The boundary establishes all data and activities that OE are required to report on. The operational control boundary for the GHG emissions generated by OE business activities, includes all entities it has operational control over. The operational boundary was set as defined by the GHG Protocol Corporate Accounting and Reporting Standard and was used to generate the GHG emissions inventory. In the case of investments where Origin Enterprise plc does not have operational control an Equity control approach is undertaken i.e. if Origin owns 50% of the equity, it is responsible for 50% of the carbon emissions.  </t>
    </r>
  </si>
  <si>
    <t>Data Collection Principles and GHG emissions</t>
  </si>
  <si>
    <t xml:space="preserve">Principles
In order to ensure that GHG emissions inventory data is a true and fair account, the principles of GHG accounting should be applied. Information should be relevant, complete, consistent, transparent and accurate as outlined in the full description of the principles on the Background Data and Methodology tab.
Origin produces Greenhouse Gases from its operations (Scope 1 &amp; 2) and indirect operations (Scope 3). All three scopes must be calculated and measured on a regular basis to inform Origin's GHG target commitments and external reporting requests.
Origin Enterprises shall prepare a complete GHG emissions inventory annually in line with the GHG Protocol as follows:
Scope 1: direct emissions from owned / controlled sources (such as fuel use on site)
Scope 2:  indirect emissions from the generation of purchased electricity. When collecting data for Scope 2 emissions you must gather certificates to back up any renewable energy in the electricity supplied to site. The % of renewable electricity purchased is important to gather to accurately measure Scope 2 emissions. This also includes electricity associated with the charging of electric vehicles. 
Scope 3: other indirect emissions, including upstream / downstream. Instructions on how to record for the material Scope 3 categories for OE are outlined below. 
Emission types are illustrated on image Fig. 1.1 on the right hand side
The detail behind these sources are outlined on the Background Data and Methodology tab.
</t>
  </si>
  <si>
    <t>Fig. 1.1</t>
  </si>
  <si>
    <t xml:space="preserve">Scope 1, 2 and 3 emissions </t>
  </si>
  <si>
    <t>Step by step instructions</t>
  </si>
  <si>
    <r>
      <rPr>
        <b/>
        <sz val="11"/>
        <color theme="1"/>
        <rFont val="Calibri"/>
        <family val="2"/>
      </rPr>
      <t>Frequency of data collection</t>
    </r>
    <r>
      <rPr>
        <sz val="11"/>
        <color theme="1"/>
        <rFont val="Calibri"/>
        <family val="2"/>
      </rPr>
      <t xml:space="preserve">
Data for Scope 1 and 2 is to be</t>
    </r>
    <r>
      <rPr>
        <b/>
        <sz val="11"/>
        <color theme="1"/>
        <rFont val="Calibri"/>
        <family val="2"/>
      </rPr>
      <t xml:space="preserve"> </t>
    </r>
    <r>
      <rPr>
        <b/>
        <sz val="11"/>
        <rFont val="Calibri"/>
        <family val="2"/>
      </rPr>
      <t>recorded monthly</t>
    </r>
    <r>
      <rPr>
        <sz val="11"/>
        <rFont val="Calibri"/>
        <family val="2"/>
      </rPr>
      <t xml:space="preserve"> per BU and returned to Emer Moran and Brendan Corcoran</t>
    </r>
    <r>
      <rPr>
        <b/>
        <sz val="11"/>
        <rFont val="Calibri"/>
        <family val="2"/>
      </rPr>
      <t>.</t>
    </r>
    <r>
      <rPr>
        <sz val="11"/>
        <rFont val="Calibri"/>
        <family val="2"/>
      </rPr>
      <t xml:space="preserve"> Spreadsheets are to be returned by the 8th workday of the month. F gas is to be recorded once annually.</t>
    </r>
    <r>
      <rPr>
        <b/>
        <sz val="11"/>
        <color rgb="FFFF0000"/>
        <rFont val="Calibri"/>
        <family val="2"/>
      </rPr>
      <t xml:space="preserve">
</t>
    </r>
    <r>
      <rPr>
        <sz val="11"/>
        <color rgb="FFFF0000"/>
        <rFont val="Calibri"/>
        <family val="2"/>
      </rPr>
      <t>The full set of Scope 1, 2 and 3 data must be completed on an annual basis (aligned to the Origin financial year 1st Aug-31st Jul) and returned to Emer Moran and Brendan Corcoran for reporting and target requirements by x date (may also need to have a CDP reporting date and a full year reporting date)</t>
    </r>
  </si>
  <si>
    <r>
      <rPr>
        <b/>
        <sz val="11"/>
        <color rgb="FF000000"/>
        <rFont val="Calibri"/>
        <family val="2"/>
      </rPr>
      <t>Step 1 :</t>
    </r>
    <r>
      <rPr>
        <sz val="11"/>
        <color rgb="FFFF0000"/>
        <rFont val="Calibri"/>
        <family val="2"/>
      </rPr>
      <t xml:space="preserve"> 
Data collection lead</t>
    </r>
    <r>
      <rPr>
        <sz val="11"/>
        <color rgb="FF000000"/>
        <rFont val="Calibri"/>
        <family val="2"/>
      </rPr>
      <t xml:space="preserve"> uses utility invoices, meters, readings or other to calculate the monthly amount of energy from fuel, oils, gas and other scope 1  fuels (examples of fuel types listed on the scope 1  tab). Monthly invoices should be recorded for reporting. Ensure the unit is correct when entering. 
Fuel card providers should be able to provide you with a total annual litres of transport fuel consumed report</t>
    </r>
    <r>
      <rPr>
        <sz val="11"/>
        <color rgb="FFFF0000"/>
        <rFont val="Calibri"/>
        <family val="2"/>
      </rPr>
      <t xml:space="preserve">. </t>
    </r>
    <r>
      <rPr>
        <sz val="11"/>
        <color rgb="FF000000"/>
        <rFont val="Calibri"/>
        <family val="2"/>
      </rPr>
      <t xml:space="preserve">Finance teams will be able to provided associated cost with submitted mileage receipts and fuel receipts. 
Vehicle data should be recorded based on most accurate form of data. Therefore, you should not manipulate the data by converting mileage to litres. Recorded fuel from fuel cards would be identified as the most accurate data, followed by recorded mileage. If you have no recorded mileage or recorded litres of fuel, please don't estimate figures. Complete the annual cost column for all submitted fuel receipts instead. Only enter one source of data to ensure double counting doesn't occur. If some of your vehicles have fuel cards and others have recorded km. Enter both sets of data but ensure this is recorded in the comments section. 
</t>
    </r>
    <r>
      <rPr>
        <b/>
        <sz val="11"/>
        <color rgb="FF000000"/>
        <rFont val="Calibri"/>
        <family val="2"/>
      </rPr>
      <t xml:space="preserve">Supporting document required:
</t>
    </r>
    <r>
      <rPr>
        <sz val="11"/>
        <color rgb="FF000000"/>
        <rFont val="Calibri"/>
        <family val="2"/>
      </rPr>
      <t xml:space="preserve">Ask your energy provider for an annual statement of all your metered energy consumption for the year. This should be stored centrally and used to sense check that quarterly invoices/usage reported are correct. Annual Report statements should be requested on the 1st August annually for the previous reporting period 1st August - 31st July in line with annual reporting requirements. </t>
    </r>
  </si>
  <si>
    <r>
      <rPr>
        <b/>
        <sz val="11"/>
        <color rgb="FF000000"/>
        <rFont val="Calibri"/>
        <family val="2"/>
      </rPr>
      <t>Step 1 :</t>
    </r>
    <r>
      <rPr>
        <sz val="11"/>
        <color rgb="FF000000"/>
        <rFont val="Calibri"/>
        <family val="2"/>
      </rPr>
      <t xml:space="preserve"> 
</t>
    </r>
    <r>
      <rPr>
        <sz val="11"/>
        <color rgb="FFFF0000"/>
        <rFont val="Calibri"/>
        <family val="2"/>
      </rPr>
      <t>Data collection lead</t>
    </r>
    <r>
      <rPr>
        <sz val="11"/>
        <color rgb="FF000000"/>
        <rFont val="Calibri"/>
        <family val="2"/>
      </rPr>
      <t xml:space="preserve"> uses utility invoices, meters, readings or other to calculate the quarterly amount of electricity used on site and enters the figure in the column for that quarter and clarifies if a guarantee of origin cert is provided.
</t>
    </r>
    <r>
      <rPr>
        <b/>
        <sz val="11"/>
        <color rgb="FF000000"/>
        <rFont val="Calibri"/>
        <family val="2"/>
      </rPr>
      <t xml:space="preserve">Supporting documents required:
</t>
    </r>
    <r>
      <rPr>
        <sz val="11"/>
        <color rgb="FF000000"/>
        <rFont val="Calibri"/>
        <family val="2"/>
      </rPr>
      <t>If your site is using renewable energy, your energy provider should issue you with Guarantee of Origin Certificates (GO). Certificates should include total kWh, source of renewable energy, date covered by GO, MPRN and certificate number.
Ask your energy provider for an annual statement of all your metered energy consumption for the year. Annual Report statements should be requested on the 1st August annually for the previous reporting period 1st August - 31st July in line with annual reporting requirements. This should be stored centrally and used to sense check that quarterly invoices are correct.</t>
    </r>
  </si>
  <si>
    <t>F Gas</t>
  </si>
  <si>
    <t xml:space="preserve">F gas information needs to be reported once per year and should be gathered in February and submitted in March for the annual reporting period. Data collection information can be found on your companies F Gas register or on the maintenance stickers on your cooling units. Gas information is to be entered quarterly on the F Gas Tab. maintenance managers should hold all information regarding F Gases on site. </t>
  </si>
  <si>
    <t>Scope 3</t>
  </si>
  <si>
    <r>
      <rPr>
        <b/>
        <sz val="11"/>
        <color rgb="FF000000"/>
        <rFont val="Calibri"/>
        <family val="2"/>
      </rPr>
      <t xml:space="preserve">Step 1: 
</t>
    </r>
    <r>
      <rPr>
        <sz val="11"/>
        <color rgb="FF000000"/>
        <rFont val="Calibri"/>
        <family val="2"/>
      </rPr>
      <t xml:space="preserve">For Scope 3 data, which is GHG data outside of the site operations, data should be collected annually in the Scope 3 tabs labelled 3.1-3.15. </t>
    </r>
    <r>
      <rPr>
        <sz val="11"/>
        <color rgb="FFFF0000"/>
        <rFont val="Calibri"/>
        <family val="2"/>
      </rPr>
      <t xml:space="preserve">This needs to be done by x date each year. </t>
    </r>
    <r>
      <rPr>
        <sz val="11"/>
        <color rgb="FF000000"/>
        <rFont val="Calibri"/>
        <family val="2"/>
      </rPr>
      <t xml:space="preserve">At the end of the financial year the final collection should contain a full year of data, including scope 3. 
Each tab 3.1-3.15 is created specific to the business unit that is filling it out. Not all categories are required to be reported for all business units. A description of each category along with examples is included in each Scope 3 tab. Best practice data collection will have clear and consistent naming, physical data plus monetary and country of origin (where applicable). 
</t>
    </r>
  </si>
  <si>
    <r>
      <rPr>
        <b/>
        <sz val="11"/>
        <color theme="1"/>
        <rFont val="Calibri"/>
        <family val="2"/>
      </rPr>
      <t>Step 2</t>
    </r>
    <r>
      <rPr>
        <sz val="11"/>
        <color theme="1"/>
        <rFont val="Calibri"/>
        <family val="2"/>
      </rPr>
      <t>: 
When all scope 3 data is complete, together with full financial year scope 1&amp;2 data, the spreadsheet should be sent to Emer Moran and Brendan Corcoran. The full year dataset will be combined with all sites. The Scope 1 , 2 &amp; 3 data can now be used for full financial year reporting.</t>
    </r>
  </si>
  <si>
    <r>
      <rPr>
        <b/>
        <sz val="11"/>
        <color rgb="FF000000"/>
        <rFont val="Calibri"/>
        <family val="2"/>
      </rPr>
      <t xml:space="preserve">Data changes </t>
    </r>
    <r>
      <rPr>
        <sz val="11"/>
        <color rgb="FF000000"/>
        <rFont val="Calibri"/>
        <family val="2"/>
      </rPr>
      <t xml:space="preserve">- Should any material data changes occur to previously reported figures, please update the figures on the next data collection and include a comment in the comments to state what the update was and give reasoning.
</t>
    </r>
  </si>
  <si>
    <r>
      <rPr>
        <b/>
        <sz val="11"/>
        <color rgb="FF000000"/>
        <rFont val="Calibri"/>
        <family val="2"/>
      </rPr>
      <t xml:space="preserve">Full dataset not available </t>
    </r>
    <r>
      <rPr>
        <sz val="11"/>
        <color rgb="FF000000"/>
        <rFont val="Calibri"/>
        <family val="2"/>
      </rPr>
      <t xml:space="preserve">- If you cannot obtain the full dataset requested, please leave a comment. For example, if you are reporting for October but the invoice for October is not yet available, do not estimate. Instead, insert a comment that October is not yet available and update it at the next quarterly review when actual data becomes available.
</t>
    </r>
  </si>
  <si>
    <r>
      <rPr>
        <b/>
        <sz val="11"/>
        <color rgb="FF000000"/>
        <rFont val="Calibri"/>
        <family val="2"/>
      </rPr>
      <t>Changes in energy types</t>
    </r>
    <r>
      <rPr>
        <sz val="11"/>
        <color rgb="FF000000"/>
        <rFont val="Calibri"/>
        <family val="2"/>
      </rPr>
      <t xml:space="preserve"> - If there are new fuels used or if any become obsolete on a site, please note this in the comments.
</t>
    </r>
  </si>
  <si>
    <r>
      <rPr>
        <b/>
        <sz val="11"/>
        <color rgb="FF000000"/>
        <rFont val="Calibri"/>
        <family val="2"/>
      </rPr>
      <t xml:space="preserve">Facility ownership </t>
    </r>
    <r>
      <rPr>
        <sz val="11"/>
        <color rgb="FF000000"/>
        <rFont val="Calibri"/>
        <family val="2"/>
      </rPr>
      <t>- Owned properties and leased properties should be clearly distinguished between in the template in.</t>
    </r>
  </si>
  <si>
    <r>
      <rPr>
        <b/>
        <sz val="11"/>
        <color rgb="FF000000"/>
        <rFont val="Calibri"/>
        <family val="2"/>
      </rPr>
      <t>Data availability</t>
    </r>
    <r>
      <rPr>
        <sz val="11"/>
        <color rgb="FF000000"/>
        <rFont val="Calibri"/>
        <family val="2"/>
      </rPr>
      <t xml:space="preserve"> - Data collection may be required from multiple functions within a business unit including but not limited to; finance, travel, procurement and site or operations management.</t>
    </r>
  </si>
  <si>
    <t>Issue date:</t>
  </si>
  <si>
    <t>Location folder:</t>
  </si>
  <si>
    <t>Revision:</t>
  </si>
  <si>
    <t>Doc reference number:</t>
  </si>
  <si>
    <t>Revision date:</t>
  </si>
  <si>
    <t>Document Owner</t>
  </si>
  <si>
    <t xml:space="preserve">DRAFT Background Data &amp; Methodology- Summary of the GHG accounting methods and Scope 1-3 for Origin Enterprises </t>
  </si>
  <si>
    <t>Why does Origin Report GHG Emissions?</t>
  </si>
  <si>
    <r>
      <t xml:space="preserve">Origin Enterprises PLC has several GHG monitoring and reporting requirements under CDP, the Science Based Targets initiative (SBTi) and ISO 14001. The best practice benchmark in GHGs include Science Based Targets initiative (SBTi) for targets and CDP for reporting. In 2021 OE plc committed to the gold standard SBTi with targets to </t>
    </r>
    <r>
      <rPr>
        <b/>
        <sz val="11"/>
        <color theme="1"/>
        <rFont val="Calibri"/>
        <family val="2"/>
      </rPr>
      <t>reduce absolute scope 1 and 2 GHG emissions 54.6% by 2032 from a 2019 base year and reduce absolute scope 3 GHG emissions 32.5% by 2032 from a 2019 base year</t>
    </r>
    <r>
      <rPr>
        <sz val="11"/>
        <color theme="1"/>
        <rFont val="Calibri"/>
        <family val="2"/>
      </rPr>
      <t xml:space="preserve"> (WB2C). See figure 2.1 for the path to target for Scope 1 and 2. Under these initiatives Origin Enterprises PLC is required to monitor and report on the GHG emissions associated with their business operations. Other annual reporting requirements that OE must complete include annual CDP reporting to satisfy investor requests, TCFD (Task Force on Climate-related Disclosure), annual Sustainability Reports, Internal reports/target tracking and various customer/supplier external requests.</t>
    </r>
  </si>
  <si>
    <t>Add in all the relevant standards with links - GHG Protocol, Corp Accounting Std, SBTi Criteria</t>
  </si>
  <si>
    <t>Fig. 2.1</t>
  </si>
  <si>
    <t xml:space="preserve">Types of Emissions </t>
  </si>
  <si>
    <t>Origin produces Greenhouse Gases from its operations (Scope 1 &amp; 2) and indirect operations (Scope 3). All three scopes must be calculated and measured on a regular basis to inform Origin's GHG target commitments and external reporting requests as listed above. OE can automatically calculate the GHG footprint across Scope 1 and 2  categories by filling out the required data in this data template. Emission factors are embedded in the template to calculate the Scope 1 and 2 emissions. It is advised that emission factors are reviewed regularly and best practice is to get emissions verified, before externally reporting figures.
Sources of emissions include:
Scope 1: Direct emissions from owned / controlled sources. The primary activities that are contributing to Scope 1 emissions are transport logistics from fleet and agronomist private cars and power for heating of offices, warehouses &amp; distribution centres mostly from natural gas consumption but other sources are LPG, kerosene, diesel, fuel oil and petrol. Transport emissions are dominated by agronomists traveling in petrol and diesel cars and vans from farm to farm and covering large ground, along with HGV transport.                
Scope 2: Indirect emissions from the generation of purchased electricity. Operations / activities contributing to Scope 2 emissions involve electricity consumption (procured) at offices, warehouses &amp; distribution centres and vehicle charging. Origin uses a market based approach for calculations. As part of the decarbonisation approach, OE can procure electricity from more renewable sources, to reduce associated emissions. Sites that procure renewable electricity must retain a Guarantee of Origin certificate to ensure sauces are credible (stating for example that the number kwh energy supplied came from Hydro, Solar and Wind or other renewable sources for the year). There are a number of properties across the UK operations where a third- party landlord retains control over sourcing of electricity, in such cases Origin is engaging with the landlord to influence a switch to a low carbon source. Renewable energy often comes from Hydro, Solar and Wind sources. This level of information is required for the SBTi submission and verification.
Scope 3: Other indirect emissions (not included in scope 2) that occur in the value chain, including both upstream (supply chain) and downstream (use of products) emissions. This includes a variety of categories from 3.1-3.15. See fig. 2.3 for an overview of the 2019 OE Emission Inventory for all categories. Not all categories are required to be reported for all business units. Based on the 2019 inventory, category 3.10, 3.13 and 3.14 are not material to OE and do not need to be filled out, unless there is a material change to operations. Category 3.15 only requires to be filled out at Group level so does not appear on business unit spreadsheets. The material Scope 3 categories that are required for a business unit to fill out will appear on the tailored spreadsheet for that business unit. Note that information required for category 3.3 is collected from Scope 1 and 2 data currently.
These emission types are illustrated on image fig. 2.2 on the right hand side
Refrigerants:
Fugitive refrigerant emissions result from intentional or unintentional releases such as leaks from equipment and processes on site. Common sources of refrigerant emissions include refrigeration and air conditioning systems, fire suppression systems and the purchase and release of industrial gases. Refrigerant gas data collection information can be found on F Gas registers or on the maintenance stickers on your cooling units. This is generally managed by the maintenance department.</t>
  </si>
  <si>
    <t>Fig. 2.2</t>
  </si>
  <si>
    <t>Methodology Applied</t>
  </si>
  <si>
    <t xml:space="preserve">GHG emission inventories and disclosures shall be undertaken in line with the requirements of the Greenhouse Gas Protocol Corporate Accounting and Reporting Standard </t>
  </si>
  <si>
    <t>GHG emission inventories and disclosures shall be undertaken in line with the requirements of the  Greenhouse Gas Protocol Corporate Value Chain (Scope 3) Accounting and Reporting Standard.</t>
  </si>
  <si>
    <t xml:space="preserve">GHG emissions are categorised into boundaries in accordance to the GHG Protocol (WRI &amp; WBCSD, 2004)
</t>
  </si>
  <si>
    <t xml:space="preserve">Methods and calculations used are in line with the GHG Protocol and the Global Reporting Initiative (GRI) Standard for tracking total energy use (GRI 302).   
</t>
  </si>
  <si>
    <t xml:space="preserve"> For target setting in GHG, Origin Enterprises have applied Version 5.0 of the SBTi criteria (valid from July 2022), version 2.0 of the How-to  Guide for Setting Near-Term Targets (valid from Dec 2022) and Science-based Target setting tool v1.2.1. </t>
  </si>
  <si>
    <t>Principles for GHG Reporting</t>
  </si>
  <si>
    <t xml:space="preserve">In order to facilitate company reporting and tracking, GHG emissions metrics for Scope 1 and 2 should be reported on a monthly basis and issued to Emer Moran and Brendan Corcoran. A full set of GHG data including scope 3, is to be reported annually and issued to Emer Moran and Brendan Corcoran. </t>
  </si>
  <si>
    <t>Fig 2.3</t>
  </si>
  <si>
    <t>Principles for GHG reporting</t>
  </si>
  <si>
    <t>In order to ensure that GHG emissions inventory data is a true and fair account, the principles of relevance, completeness, consistency, transparency and accuracy shall be applied.</t>
  </si>
  <si>
    <t>1.  Relevance: Relevant information is identified as potentially necessary for inclusion in the annual report, for example GHG emissions as a contributor to climate change.</t>
  </si>
  <si>
    <t>2. Completeness: The GHG emissions inventory accounts for all GHG emission sources and activities within the chosen inventory boundary, with justification for any specific exclusions or omissions.</t>
  </si>
  <si>
    <t>3. Consistency: Methodologies to prepare the inventory shall be consistent over time to allow for meaningful comparisons of GHG emissions. Any changes to data sources, methodologies, boundaries or assumptions should be documented transparently. Consistency refers to the use of the same standards, policies, and procedures over time.</t>
  </si>
  <si>
    <t>4. Transparency: All relevant issues shall be disclosed in a factual and coherent manner, allowing for third-party verification.</t>
  </si>
  <si>
    <t>5. Accuracy: Origin Enterprises shall maintain accurate and up-to-date records to support the preparation of a GHG emissions inventory using the GHG Protocol. The quantification of GHG emissions shall systematically neither over/under report actual GHG emissions, as far as can be judged, and uncertainties shall be reduced as far as practicable.</t>
  </si>
  <si>
    <r>
      <t>This template was developed by Davy Horizons for Origin Enterprises plc during the development and roll out of their Environmental Management System in accordance with ISO 14001:2015</t>
    </r>
    <r>
      <rPr>
        <b/>
        <sz val="9"/>
        <rFont val="Calibri"/>
        <family val="2"/>
      </rPr>
      <t xml:space="preserve"> </t>
    </r>
  </si>
  <si>
    <t>Links for methodology/reporting</t>
  </si>
  <si>
    <t>SBTi</t>
  </si>
  <si>
    <t>https://sciencebasedtargets.org/</t>
  </si>
  <si>
    <t>SBTi Target Setting Tool</t>
  </si>
  <si>
    <t>SBT-Tool-v1.2.1.xlsx (live.com)</t>
  </si>
  <si>
    <t>TCFD</t>
  </si>
  <si>
    <t>https://www.fsb-tcfd.org/</t>
  </si>
  <si>
    <t xml:space="preserve">Scope 1 and 2 </t>
  </si>
  <si>
    <t>Summary - Business Unit</t>
  </si>
  <si>
    <t xml:space="preserve"> If the data is in another unit of measurement ( Miles, Gallons, M3 etc) please enter and put a note in comments, there is no need to make conversions.</t>
  </si>
  <si>
    <t>Scope 1 - Direct Emissions</t>
  </si>
  <si>
    <t>Emissions</t>
  </si>
  <si>
    <t>Units</t>
  </si>
  <si>
    <t>Scope</t>
  </si>
  <si>
    <t xml:space="preserve">August </t>
  </si>
  <si>
    <t>September</t>
  </si>
  <si>
    <t>October</t>
  </si>
  <si>
    <t>November</t>
  </si>
  <si>
    <t>December</t>
  </si>
  <si>
    <t>January</t>
  </si>
  <si>
    <t>February</t>
  </si>
  <si>
    <t>March</t>
  </si>
  <si>
    <t>April</t>
  </si>
  <si>
    <t>May</t>
  </si>
  <si>
    <t>June</t>
  </si>
  <si>
    <t>July</t>
  </si>
  <si>
    <t>Annual Total</t>
  </si>
  <si>
    <t>Supplier Annual Report Statement</t>
  </si>
  <si>
    <t>% difference Invoices vs Supplier Annual Report</t>
  </si>
  <si>
    <t>Emission Factor</t>
  </si>
  <si>
    <r>
      <t>tCO</t>
    </r>
    <r>
      <rPr>
        <vertAlign val="subscript"/>
        <sz val="12"/>
        <color theme="0"/>
        <rFont val="Calibri"/>
        <family val="2"/>
      </rPr>
      <t>2</t>
    </r>
    <r>
      <rPr>
        <sz val="12"/>
        <color theme="0"/>
        <rFont val="Calibri"/>
        <family val="2"/>
      </rPr>
      <t>e</t>
    </r>
  </si>
  <si>
    <t>Gas - Heating, Machinery (including Forklifts, Loading Shovels), CHP</t>
  </si>
  <si>
    <t>Natural Gas</t>
  </si>
  <si>
    <t>Monthly Cost</t>
  </si>
  <si>
    <t>LPG</t>
  </si>
  <si>
    <t>Litre</t>
  </si>
  <si>
    <t>Gas Oil / Diesel</t>
  </si>
  <si>
    <t>Fuel Oil</t>
  </si>
  <si>
    <t>Petrol</t>
  </si>
  <si>
    <t>HVO</t>
  </si>
  <si>
    <t>Company owned and leased Vehicle Fleet (Cars &amp; Trucks)</t>
  </si>
  <si>
    <t>Car Petrol</t>
  </si>
  <si>
    <t>Car Diesel</t>
  </si>
  <si>
    <t>Car Diesel Hybrid</t>
  </si>
  <si>
    <t>Car Petrol Hybrid</t>
  </si>
  <si>
    <t>Car Electric</t>
  </si>
  <si>
    <t>Van Petrol</t>
  </si>
  <si>
    <t>Van Diesel</t>
  </si>
  <si>
    <t>Van Electric</t>
  </si>
  <si>
    <t>Van Diesel Hybrid</t>
  </si>
  <si>
    <t xml:space="preserve">HGV HVO </t>
  </si>
  <si>
    <t>HGV Diesel</t>
  </si>
  <si>
    <t>Vehicle Fleet  KM</t>
  </si>
  <si>
    <t xml:space="preserve">Totals </t>
  </si>
  <si>
    <t>Vehicle Fleet  Litres</t>
  </si>
  <si>
    <t>Fuel Cost</t>
  </si>
  <si>
    <t>Scope 2 - Indirect Emissions</t>
  </si>
  <si>
    <t>Grid Electricity</t>
  </si>
  <si>
    <t>%  Green Electricity</t>
  </si>
  <si>
    <t>Source</t>
  </si>
  <si>
    <t>Guarantee of Origin Certificate for renewable energy provided</t>
  </si>
  <si>
    <t xml:space="preserve">Monthly electricity spend </t>
  </si>
  <si>
    <t>Water</t>
  </si>
  <si>
    <t>Water In Supply</t>
  </si>
  <si>
    <t>litres</t>
  </si>
  <si>
    <t>Water Out</t>
  </si>
  <si>
    <t>Refrigerant Gas</t>
  </si>
  <si>
    <t>Gas Type</t>
  </si>
  <si>
    <t>Refrigerant Capacity (kg)</t>
  </si>
  <si>
    <t>Annual Leak Rate</t>
  </si>
  <si>
    <t xml:space="preserve">% Operational Use </t>
  </si>
  <si>
    <t>tCO2e</t>
  </si>
  <si>
    <t>HFC-41</t>
  </si>
  <si>
    <t>Fuel</t>
  </si>
  <si>
    <r>
      <t>Total kg CO</t>
    </r>
    <r>
      <rPr>
        <vertAlign val="subscript"/>
        <sz val="11"/>
        <color indexed="56"/>
        <rFont val="Calibri"/>
        <family val="2"/>
      </rPr>
      <t>2</t>
    </r>
    <r>
      <rPr>
        <sz val="11"/>
        <color indexed="56"/>
        <rFont val="Calibri"/>
        <family val="2"/>
      </rPr>
      <t>e per unit</t>
    </r>
  </si>
  <si>
    <t>Grid</t>
  </si>
  <si>
    <t>Emission</t>
  </si>
  <si>
    <t>Product</t>
  </si>
  <si>
    <t>%N</t>
  </si>
  <si>
    <t>Butane</t>
  </si>
  <si>
    <t xml:space="preserve">Residual </t>
  </si>
  <si>
    <t>European Residual Mix</t>
  </si>
  <si>
    <t>HFC-23</t>
  </si>
  <si>
    <t>Granular Salt</t>
  </si>
  <si>
    <t>HFC-32</t>
  </si>
  <si>
    <t>Granular Urea</t>
  </si>
  <si>
    <t>kWh (Net CV)</t>
  </si>
  <si>
    <t>Aftercut all-in one</t>
  </si>
  <si>
    <t>kWh (Gross CV)</t>
  </si>
  <si>
    <t>HFC-125</t>
  </si>
  <si>
    <t xml:space="preserve">Ammonium nitrate (AN) </t>
  </si>
  <si>
    <t>CNG</t>
  </si>
  <si>
    <t>HFC-134</t>
  </si>
  <si>
    <t>Ammonium Sulphate (AS)</t>
  </si>
  <si>
    <t>HFC-134a</t>
  </si>
  <si>
    <t xml:space="preserve">Ammonium Sulphate Nitrate (ASN) </t>
  </si>
  <si>
    <t>HFC-143</t>
  </si>
  <si>
    <t>Ammsul</t>
  </si>
  <si>
    <t>HFC-143a</t>
  </si>
  <si>
    <t>ASEU</t>
  </si>
  <si>
    <t>LNG</t>
  </si>
  <si>
    <t>HFC-152a</t>
  </si>
  <si>
    <t>Assorted straights</t>
  </si>
  <si>
    <t>HFC-227ea</t>
  </si>
  <si>
    <t>Autumn grades</t>
  </si>
  <si>
    <t>HFC-236fa</t>
  </si>
  <si>
    <t>Calcifert Sulpher</t>
  </si>
  <si>
    <t>HFC-245fa</t>
  </si>
  <si>
    <t xml:space="preserve">Calcium Ammonium Nitrate (CAN) </t>
  </si>
  <si>
    <t>HFC-43-I0mee</t>
  </si>
  <si>
    <t>CAN + Magnesium Oxide (MgO)</t>
  </si>
  <si>
    <t>Perfluoromethane (PFC-14)</t>
  </si>
  <si>
    <t>Calcium Carbonate (CC)</t>
  </si>
  <si>
    <t>Perfluoroethane (PFC-116)</t>
  </si>
  <si>
    <t>Perfluoropropane (PFC-218)</t>
  </si>
  <si>
    <t>Copper sulfate</t>
  </si>
  <si>
    <t>Perfluorocyclobutane (PFC-318)</t>
  </si>
  <si>
    <t>Diammonium Phosphate (DAP)</t>
  </si>
  <si>
    <t>cubic metres</t>
  </si>
  <si>
    <t>Perfluorobutane (PFC-3-1-10)</t>
  </si>
  <si>
    <t xml:space="preserve">Entec </t>
  </si>
  <si>
    <t>Perfluoropentane (PFC-4-1-12)</t>
  </si>
  <si>
    <t>Foliar</t>
  </si>
  <si>
    <t>Perfluorohexane (PFC-5-1-14)</t>
  </si>
  <si>
    <t>G27</t>
  </si>
  <si>
    <t>Natural gas (100% mineral blend)</t>
  </si>
  <si>
    <t>PFC-9-1-18</t>
  </si>
  <si>
    <t>GAFSA</t>
  </si>
  <si>
    <t>Perfluorocyclopropane</t>
  </si>
  <si>
    <t>GSOP</t>
  </si>
  <si>
    <t>Sulphur hexafluoride (SF6)</t>
  </si>
  <si>
    <t>Granular Rock</t>
  </si>
  <si>
    <t>HFC-152</t>
  </si>
  <si>
    <t>Granular Rock Phosphate (Granuphos)</t>
  </si>
  <si>
    <t>Other petroleum gas</t>
  </si>
  <si>
    <t>HFC-161</t>
  </si>
  <si>
    <t>Graze + Avail: 24-5-5</t>
  </si>
  <si>
    <t>HFC-236cb</t>
  </si>
  <si>
    <t>Growmax</t>
  </si>
  <si>
    <t>HFC-236ea</t>
  </si>
  <si>
    <t>Iron Sulfate</t>
  </si>
  <si>
    <t>HFC-245ca</t>
  </si>
  <si>
    <t>Kainit</t>
  </si>
  <si>
    <t>Propane</t>
  </si>
  <si>
    <t>HFC-365mfc</t>
  </si>
  <si>
    <t>Nitrogen trifluoride</t>
  </si>
  <si>
    <t>KAN+S</t>
  </si>
  <si>
    <t>R401A</t>
  </si>
  <si>
    <t>Kieserite</t>
  </si>
  <si>
    <t>R401B</t>
  </si>
  <si>
    <t>Korn Kali</t>
  </si>
  <si>
    <t>Aviation spirit</t>
  </si>
  <si>
    <t>R401C</t>
  </si>
  <si>
    <t>Lime</t>
  </si>
  <si>
    <t>R402A</t>
  </si>
  <si>
    <t>Magnesia</t>
  </si>
  <si>
    <t>R402B</t>
  </si>
  <si>
    <t>Melstar</t>
  </si>
  <si>
    <t>R403A</t>
  </si>
  <si>
    <t>Minerals</t>
  </si>
  <si>
    <t>Aviation turbine fuel</t>
  </si>
  <si>
    <t>R403B</t>
  </si>
  <si>
    <t>Monoammonium Phosphate (MAP)</t>
  </si>
  <si>
    <t>R404A</t>
  </si>
  <si>
    <t>Muriate of Potash (MOP)</t>
  </si>
  <si>
    <t>R405A</t>
  </si>
  <si>
    <t>Nitram</t>
  </si>
  <si>
    <t>R407A</t>
  </si>
  <si>
    <t>Nitrogen Sulphate (NS)</t>
  </si>
  <si>
    <t>Burning oil</t>
  </si>
  <si>
    <t>R407B</t>
  </si>
  <si>
    <t>NP(+S): 27-66-0+5S</t>
  </si>
  <si>
    <t>R407C</t>
  </si>
  <si>
    <t>NP: 33-0-0</t>
  </si>
  <si>
    <t>R407D</t>
  </si>
  <si>
    <t>NPK(+S): 10-15-21+20S</t>
  </si>
  <si>
    <t>R407E</t>
  </si>
  <si>
    <t>NPK(+S): 15-15-15+27,5S</t>
  </si>
  <si>
    <t>Diesel (average biofuel blend)</t>
  </si>
  <si>
    <t>R407F</t>
  </si>
  <si>
    <t>NPK(+S): 7-6-17+12.6S</t>
  </si>
  <si>
    <t>R408A</t>
  </si>
  <si>
    <t>NPK: 10-10-20</t>
  </si>
  <si>
    <t>R410A</t>
  </si>
  <si>
    <t>NPK: 10-26-26</t>
  </si>
  <si>
    <t>R410B</t>
  </si>
  <si>
    <t>NPK: 26-0-0+12.8S</t>
  </si>
  <si>
    <t>Diesel (100% mineral diesel)</t>
  </si>
  <si>
    <t>R411A</t>
  </si>
  <si>
    <t>NPK: 24-5-5</t>
  </si>
  <si>
    <t>R411B</t>
  </si>
  <si>
    <t>NPK: 27-6-6</t>
  </si>
  <si>
    <t>R412A</t>
  </si>
  <si>
    <t>NS: 26-0-0+37S</t>
  </si>
  <si>
    <t>R413A</t>
  </si>
  <si>
    <t>NS: 27-0-0+10S</t>
  </si>
  <si>
    <t>Fuel oil</t>
  </si>
  <si>
    <t>R415A</t>
  </si>
  <si>
    <t>NS: 30-00+17,5S</t>
  </si>
  <si>
    <t>R415B</t>
  </si>
  <si>
    <t>NS: 30-0-0+7S</t>
  </si>
  <si>
    <t>R416A</t>
  </si>
  <si>
    <t>Origin Enriched Nitrogen (OEN)</t>
  </si>
  <si>
    <t>R417A</t>
  </si>
  <si>
    <t>P Reserve</t>
  </si>
  <si>
    <t>Gas oil</t>
  </si>
  <si>
    <t>R417B</t>
  </si>
  <si>
    <t>Patenkali</t>
  </si>
  <si>
    <t>R417C</t>
  </si>
  <si>
    <t>PK Plus</t>
  </si>
  <si>
    <t>R418A</t>
  </si>
  <si>
    <t>PK(+Mg+S): 0-15-15+2Mg+18S</t>
  </si>
  <si>
    <t>R419A</t>
  </si>
  <si>
    <t>PK: 0-26-26</t>
  </si>
  <si>
    <t>Lubricants</t>
  </si>
  <si>
    <t>R419B</t>
  </si>
  <si>
    <t>Polysulphate</t>
  </si>
  <si>
    <t>R420A</t>
  </si>
  <si>
    <t>Potash</t>
  </si>
  <si>
    <t>R421A</t>
  </si>
  <si>
    <t>Prilled Urea</t>
  </si>
  <si>
    <t>R421B</t>
  </si>
  <si>
    <t>Sodium (chloride)</t>
  </si>
  <si>
    <t>Naphtha</t>
  </si>
  <si>
    <t>R422A</t>
  </si>
  <si>
    <t>Slag</t>
  </si>
  <si>
    <t>R422B</t>
  </si>
  <si>
    <t>Spring grases</t>
  </si>
  <si>
    <t>R422C</t>
  </si>
  <si>
    <t>Sulphate of Ammonia</t>
  </si>
  <si>
    <t>R422D</t>
  </si>
  <si>
    <t>Sylvinite</t>
  </si>
  <si>
    <t>Petrol (average biofuel blend)</t>
  </si>
  <si>
    <t>R422E</t>
  </si>
  <si>
    <t>Triple Super Phosphate (TSP)</t>
  </si>
  <si>
    <t>R423A</t>
  </si>
  <si>
    <t>Urea and Ammonium Nitrate (UAN)</t>
  </si>
  <si>
    <t>R424A</t>
  </si>
  <si>
    <t>VITA NPK</t>
  </si>
  <si>
    <t>R425A</t>
  </si>
  <si>
    <t>VITA others</t>
  </si>
  <si>
    <t>Petrol (100% mineral petrol)</t>
  </si>
  <si>
    <t>R426A</t>
  </si>
  <si>
    <t>Wolf Trax</t>
  </si>
  <si>
    <t>R427A</t>
  </si>
  <si>
    <t>ACA Plus</t>
  </si>
  <si>
    <t>R428A</t>
  </si>
  <si>
    <t>Agrocote 19-30-00</t>
  </si>
  <si>
    <t>R429A</t>
  </si>
  <si>
    <t>Agrocote 37-00-00</t>
  </si>
  <si>
    <t>Processed fuel oils - residual oil</t>
  </si>
  <si>
    <t>R430A</t>
  </si>
  <si>
    <t>Awaken</t>
  </si>
  <si>
    <t>R431A</t>
  </si>
  <si>
    <t xml:space="preserve">Big Bag </t>
  </si>
  <si>
    <t>R434A</t>
  </si>
  <si>
    <t>Boric acid</t>
  </si>
  <si>
    <t>R435A</t>
  </si>
  <si>
    <t>Calibrador Bicos Digital Spoton SC - 1</t>
  </si>
  <si>
    <t>Processed fuel oils - distillate oil</t>
  </si>
  <si>
    <t>R437A</t>
  </si>
  <si>
    <t>Fertil. Boro Granulado</t>
  </si>
  <si>
    <t>R438A</t>
  </si>
  <si>
    <t>Fertil. Enxofre Bentonita</t>
  </si>
  <si>
    <t>R439A</t>
  </si>
  <si>
    <t>Fortgreen 06-12-40</t>
  </si>
  <si>
    <t>R440A</t>
  </si>
  <si>
    <t>Fortgreen Physiocrop Full (EXP)</t>
  </si>
  <si>
    <t>Refinery miscellaneous</t>
  </si>
  <si>
    <t>R442A</t>
  </si>
  <si>
    <t>Fortgreen Sulper EXP</t>
  </si>
  <si>
    <t>R444A</t>
  </si>
  <si>
    <t>Fortgreen Black Gold (EXP)</t>
  </si>
  <si>
    <t>R445A</t>
  </si>
  <si>
    <t>FG 20-10-20</t>
  </si>
  <si>
    <t>R500</t>
  </si>
  <si>
    <t>Fortblen 11-25-18</t>
  </si>
  <si>
    <t>Waste oils</t>
  </si>
  <si>
    <t>R503</t>
  </si>
  <si>
    <t>Fortblen 16-06-27</t>
  </si>
  <si>
    <t>R504</t>
  </si>
  <si>
    <t>Fortblen 18-18-16 CEREAIS</t>
  </si>
  <si>
    <t>R507A</t>
  </si>
  <si>
    <t>Fortblen 19-15-16</t>
  </si>
  <si>
    <t>R508A</t>
  </si>
  <si>
    <t>Fortblen 19-30-00</t>
  </si>
  <si>
    <t>Marine gas oil</t>
  </si>
  <si>
    <t>R508B</t>
  </si>
  <si>
    <t>Fortblen 20-05-20</t>
  </si>
  <si>
    <t>R509A</t>
  </si>
  <si>
    <t>Fortblen 23-14-14</t>
  </si>
  <si>
    <t>R511A</t>
  </si>
  <si>
    <t>Fortblen 25-06-14</t>
  </si>
  <si>
    <t>R512A</t>
  </si>
  <si>
    <t>Fortblen 42-00-00 Milho</t>
  </si>
  <si>
    <t>Marine fuel oil</t>
  </si>
  <si>
    <t>Fortcote 10-49-00</t>
  </si>
  <si>
    <t>Fortgreen 18-06-18</t>
  </si>
  <si>
    <t>Fortgreen 18-06-18 + Cobre</t>
  </si>
  <si>
    <t>Fortgreen Black Gold</t>
  </si>
  <si>
    <t>Fortgreen Cab Dry</t>
  </si>
  <si>
    <t>GJ</t>
  </si>
  <si>
    <t>Fortgreen Cobre EDTA (Importado)</t>
  </si>
  <si>
    <t>Fortgreen Curative</t>
  </si>
  <si>
    <t>Biodiesel ME</t>
  </si>
  <si>
    <t>Fortgreen Curative (EXP)</t>
  </si>
  <si>
    <t>Fortgreen Kalium Phos 30-20</t>
  </si>
  <si>
    <t>Fortgreen Mn EDTA (I)</t>
  </si>
  <si>
    <t>Biomethane (compressed)</t>
  </si>
  <si>
    <t>Fortgreen Nitro 32</t>
  </si>
  <si>
    <t>Fortgreen PhysioCrop-Full</t>
  </si>
  <si>
    <t>Fortgreen Pleno Ultra - EDTA</t>
  </si>
  <si>
    <t>Biodiesel ME (from used cooking oil)</t>
  </si>
  <si>
    <t>Fortgreen Sais 06-12-40</t>
  </si>
  <si>
    <t>Fortgreen Sais 10-40-10</t>
  </si>
  <si>
    <t>Fortgreen Sais 12-00-44</t>
  </si>
  <si>
    <t>Biodiesel ME (from tallow)</t>
  </si>
  <si>
    <t>Fortgreen Sais 20-05-05</t>
  </si>
  <si>
    <t>Fortgreen Sfera</t>
  </si>
  <si>
    <t>Fortgreen Sulfato de Potássio</t>
  </si>
  <si>
    <t>Biodiesel HVO</t>
  </si>
  <si>
    <t>Fortgreen Sulper</t>
  </si>
  <si>
    <t>Fortgreen Sulper (Exp)</t>
  </si>
  <si>
    <t>Fortgreen Zn EDTA</t>
  </si>
  <si>
    <t>Biopropane</t>
  </si>
  <si>
    <t>LI 700</t>
  </si>
  <si>
    <t>Octaborato de Sódio</t>
  </si>
  <si>
    <t>OS MN EDTA</t>
  </si>
  <si>
    <t>Bio Petrol</t>
  </si>
  <si>
    <t>OS Nitro 32</t>
  </si>
  <si>
    <t>Osmocote Plus 15-9-12 (12-14M)</t>
  </si>
  <si>
    <t>Peters Profesional 20-10-20</t>
  </si>
  <si>
    <t>Renewable petrol</t>
  </si>
  <si>
    <t>Potassium chloride</t>
  </si>
  <si>
    <t>Sfera 85-1</t>
  </si>
  <si>
    <t>Sulfato de Magnesio Mono</t>
  </si>
  <si>
    <t>Off road biodiesel</t>
  </si>
  <si>
    <t>Sulfato de Manganes Mono</t>
  </si>
  <si>
    <t>Sulfato de Zinco Mono</t>
  </si>
  <si>
    <t>Seeds - Barley</t>
  </si>
  <si>
    <t>Biomethane (liquified)</t>
  </si>
  <si>
    <t>Seeds - Maize</t>
  </si>
  <si>
    <t>Seeds - OSR</t>
  </si>
  <si>
    <t>Seeds - Peas</t>
  </si>
  <si>
    <t>Methanol (bio)</t>
  </si>
  <si>
    <t>Seeds - Soy</t>
  </si>
  <si>
    <t>Seeds - Sunflower</t>
  </si>
  <si>
    <t>Seeds - Triticale</t>
  </si>
  <si>
    <t>Seeds - Wheat</t>
  </si>
  <si>
    <t>Activity</t>
  </si>
  <si>
    <t>Cars (by market segment)</t>
  </si>
  <si>
    <t>Mini</t>
  </si>
  <si>
    <t>miles</t>
  </si>
  <si>
    <t>Supermini</t>
  </si>
  <si>
    <t>Lower medium</t>
  </si>
  <si>
    <t>Upper medium</t>
  </si>
  <si>
    <t>Executive</t>
  </si>
  <si>
    <t>Luxury</t>
  </si>
  <si>
    <t>Sports</t>
  </si>
  <si>
    <t>Dual purpose 4X4</t>
  </si>
  <si>
    <t>MPV</t>
  </si>
  <si>
    <t>Hybrid</t>
  </si>
  <si>
    <t>Plug-in Hybrid Electric Vehicle</t>
  </si>
  <si>
    <t>Battery Electric Vehicle</t>
  </si>
  <si>
    <r>
      <t>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 xml:space="preserve"> per unit</t>
    </r>
  </si>
  <si>
    <r>
      <t>kg CO</t>
    </r>
    <r>
      <rPr>
        <vertAlign val="subscript"/>
        <sz val="11"/>
        <color indexed="56"/>
        <rFont val="Calibri"/>
        <family val="2"/>
      </rPr>
      <t>2</t>
    </r>
    <r>
      <rPr>
        <sz val="11"/>
        <color indexed="56"/>
        <rFont val="Calibri"/>
        <family val="2"/>
      </rPr>
      <t>e of CH</t>
    </r>
    <r>
      <rPr>
        <vertAlign val="subscript"/>
        <sz val="11"/>
        <color indexed="56"/>
        <rFont val="Calibri"/>
        <family val="2"/>
      </rPr>
      <t>4</t>
    </r>
    <r>
      <rPr>
        <sz val="11"/>
        <color indexed="56"/>
        <rFont val="Calibri"/>
        <family val="2"/>
      </rPr>
      <t xml:space="preserve"> per unit</t>
    </r>
  </si>
  <si>
    <r>
      <t>kg CO</t>
    </r>
    <r>
      <rPr>
        <vertAlign val="subscript"/>
        <sz val="11"/>
        <color indexed="56"/>
        <rFont val="Calibri"/>
        <family val="2"/>
      </rPr>
      <t>2</t>
    </r>
    <r>
      <rPr>
        <sz val="11"/>
        <color indexed="56"/>
        <rFont val="Calibri"/>
        <family val="2"/>
      </rPr>
      <t>e of N</t>
    </r>
    <r>
      <rPr>
        <vertAlign val="subscript"/>
        <sz val="11"/>
        <color indexed="56"/>
        <rFont val="Calibri"/>
        <family val="2"/>
      </rPr>
      <t>2</t>
    </r>
    <r>
      <rPr>
        <sz val="11"/>
        <color indexed="56"/>
        <rFont val="Calibri"/>
        <family val="2"/>
      </rPr>
      <t>O per unit</t>
    </r>
  </si>
  <si>
    <t>Total kg CO2e per unit</t>
  </si>
  <si>
    <t>kg CO2e of CO2 per unit</t>
  </si>
  <si>
    <t>kg CO2e of CH4 per unit</t>
  </si>
  <si>
    <t>kg CO2e of N2O per unit</t>
  </si>
  <si>
    <t>Cars (by size)</t>
  </si>
  <si>
    <t>Small car</t>
  </si>
  <si>
    <t>Medium car</t>
  </si>
  <si>
    <t>Large car</t>
  </si>
  <si>
    <t>Average car</t>
  </si>
  <si>
    <t>tonne.km</t>
  </si>
  <si>
    <t>Vans</t>
  </si>
  <si>
    <t>Class I (up to 1.305 tonnes)</t>
  </si>
  <si>
    <t>Class II (1.305 to 1.74 tonnes)</t>
  </si>
  <si>
    <t>Class III (1.74 to 3.5 tonnes)</t>
  </si>
  <si>
    <t>Average (up to 3.5 tonnes)</t>
  </si>
  <si>
    <t>Average laden</t>
  </si>
  <si>
    <t>Rigid (&gt;3.5 - 7.5 tonnes)</t>
  </si>
  <si>
    <t>Rigid (&gt;7.5 tonnes-17 tonnes)</t>
  </si>
  <si>
    <t>Rigid (&gt;17 tonnes)</t>
  </si>
  <si>
    <t>All rigids</t>
  </si>
  <si>
    <t>Articulated (&gt;3.5 - 33t)</t>
  </si>
  <si>
    <t>Articulated (&gt;33t)</t>
  </si>
  <si>
    <t>All artics</t>
  </si>
  <si>
    <t>All HGVs</t>
  </si>
  <si>
    <t>HGV (all diesel)</t>
  </si>
  <si>
    <t>Size</t>
  </si>
  <si>
    <t>Sea tanker</t>
  </si>
  <si>
    <t>Crude tanker</t>
  </si>
  <si>
    <t>200,000+ dwt</t>
  </si>
  <si>
    <t>120,000–199,999 dwt</t>
  </si>
  <si>
    <t>80,000–119,999 dwt</t>
  </si>
  <si>
    <t>60,000–79,999 dwt</t>
  </si>
  <si>
    <t>10,000–59,999 dwt</t>
  </si>
  <si>
    <t>0–9999 dwt</t>
  </si>
  <si>
    <t xml:space="preserve">Products tanker </t>
  </si>
  <si>
    <t>60,000+ dwt</t>
  </si>
  <si>
    <t>20,000–59,999 dwt</t>
  </si>
  <si>
    <t>10,000–19,999 dwt</t>
  </si>
  <si>
    <t>5000–9999 dwt</t>
  </si>
  <si>
    <t>0–4999 dwt</t>
  </si>
  <si>
    <t xml:space="preserve">Chemical tanker </t>
  </si>
  <si>
    <t>20,000+ dwt</t>
  </si>
  <si>
    <t>LNG tanker</t>
  </si>
  <si>
    <t>200,000+ m3</t>
  </si>
  <si>
    <t>0–199,999 m3</t>
  </si>
  <si>
    <t>LPG Tanker</t>
  </si>
  <si>
    <t>50,000+ m3</t>
  </si>
  <si>
    <t>0–49,999 m3</t>
  </si>
  <si>
    <t>Taxis</t>
  </si>
  <si>
    <t>Regular taxi</t>
  </si>
  <si>
    <t>passenger.km</t>
  </si>
  <si>
    <t>Black cab</t>
  </si>
  <si>
    <t>Local bus (not London)</t>
  </si>
  <si>
    <t>Local London bus</t>
  </si>
  <si>
    <t>Average local bus</t>
  </si>
  <si>
    <t>Coach</t>
  </si>
  <si>
    <t>Rail</t>
  </si>
  <si>
    <t>National rail</t>
  </si>
  <si>
    <t>International rail</t>
  </si>
  <si>
    <t>Light rail and tram</t>
  </si>
  <si>
    <t>London Underground</t>
  </si>
  <si>
    <t>With RF</t>
  </si>
  <si>
    <t>Haul</t>
  </si>
  <si>
    <t>Class</t>
  </si>
  <si>
    <t>Flights</t>
  </si>
  <si>
    <t>Domestic, to/from UK</t>
  </si>
  <si>
    <t>Average passenger</t>
  </si>
  <si>
    <t>Short-haul, to/from UK</t>
  </si>
  <si>
    <t>Economy class</t>
  </si>
  <si>
    <t>Business class</t>
  </si>
  <si>
    <t>Long-haul, to/from UK</t>
  </si>
  <si>
    <t>Premium economy class</t>
  </si>
  <si>
    <t>First class</t>
  </si>
  <si>
    <t>International, to/from non-UK</t>
  </si>
  <si>
    <t>Re-use</t>
  </si>
  <si>
    <t>Open-loop</t>
  </si>
  <si>
    <t>Closed-loop</t>
  </si>
  <si>
    <t>Combustion</t>
  </si>
  <si>
    <t>Composting</t>
  </si>
  <si>
    <t>Landfill</t>
  </si>
  <si>
    <t>Anaerobic digestion</t>
  </si>
  <si>
    <t>Waste type</t>
  </si>
  <si>
    <r>
      <t>kg CO</t>
    </r>
    <r>
      <rPr>
        <vertAlign val="subscript"/>
        <sz val="11"/>
        <color indexed="56"/>
        <rFont val="Calibri"/>
        <family val="2"/>
      </rPr>
      <t>2</t>
    </r>
    <r>
      <rPr>
        <sz val="11"/>
        <color indexed="56"/>
        <rFont val="Calibri"/>
        <family val="2"/>
      </rPr>
      <t>e</t>
    </r>
  </si>
  <si>
    <t>kg CO2e</t>
  </si>
  <si>
    <t>Books</t>
  </si>
  <si>
    <t/>
  </si>
  <si>
    <t>Clothing</t>
  </si>
  <si>
    <t>Refuse</t>
  </si>
  <si>
    <t>Household residual waste</t>
  </si>
  <si>
    <t>Organic: food and drink waste</t>
  </si>
  <si>
    <t>Organic: garden waste</t>
  </si>
  <si>
    <t>Organic: mixed food and garden waste</t>
  </si>
  <si>
    <t>Commercial and industrial waste</t>
  </si>
  <si>
    <t>Electrical items</t>
  </si>
  <si>
    <t>WEEE - fridges and freezers</t>
  </si>
  <si>
    <t>WEEE - large</t>
  </si>
  <si>
    <t>WEEE - mixed</t>
  </si>
  <si>
    <t>WEEE - small</t>
  </si>
  <si>
    <t>Batteries</t>
  </si>
  <si>
    <t>Metal: aluminium cans and foil (excl. forming)</t>
  </si>
  <si>
    <t>Metal: mixed cans</t>
  </si>
  <si>
    <t>Metal: scrap metal</t>
  </si>
  <si>
    <t>Metal: steel cans</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</si>
  <si>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</si>
  <si>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</si>
  <si>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</si>
  <si>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</si>
  <si>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</si>
  <si>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</si>
  <si>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</si>
  <si>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</si>
  <si>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</si>
  <si>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 and board: board</t>
  </si>
  <si>
    <t>Paper and board: mixed</t>
  </si>
  <si>
    <t>Paper and board: paper</t>
  </si>
  <si>
    <t>Aggregates</t>
  </si>
  <si>
    <t>Average construction</t>
  </si>
  <si>
    <t>Asbestos</t>
  </si>
  <si>
    <t>Asphalt</t>
  </si>
  <si>
    <t>Bricks</t>
  </si>
  <si>
    <t>Concrete</t>
  </si>
  <si>
    <t>Insulation</t>
  </si>
  <si>
    <t>Soils</t>
  </si>
  <si>
    <t>Mineral oil</t>
  </si>
  <si>
    <t>Plasterboard</t>
  </si>
  <si>
    <t>Tyres</t>
  </si>
  <si>
    <t>EF</t>
  </si>
  <si>
    <t>Black Gold (EXP)</t>
  </si>
  <si>
    <t>Crop sprayer</t>
  </si>
  <si>
    <t>MJ / kg</t>
  </si>
  <si>
    <t>KG/l</t>
  </si>
  <si>
    <t>Diesel car (large)</t>
  </si>
  <si>
    <t>Diesel car (med.)</t>
  </si>
  <si>
    <t xml:space="preserve">Diesel car (small) </t>
  </si>
  <si>
    <t>Diesel truck</t>
  </si>
  <si>
    <t>Diesel van</t>
  </si>
  <si>
    <t>Forklift</t>
  </si>
  <si>
    <t>Hybrid car</t>
  </si>
  <si>
    <t>m3 / kWh</t>
  </si>
  <si>
    <t>petrol</t>
  </si>
  <si>
    <t>Petrol car</t>
  </si>
  <si>
    <t>Trash in container</t>
  </si>
  <si>
    <t>kg / container</t>
  </si>
  <si>
    <t>Truck transport</t>
  </si>
  <si>
    <t>€ / ton km</t>
  </si>
  <si>
    <t>Big Bag</t>
  </si>
  <si>
    <t xml:space="preserve"> Avail </t>
  </si>
  <si>
    <t xml:space="preserve"> High N</t>
  </si>
  <si>
    <t xml:space="preserve"> Misc </t>
  </si>
  <si>
    <t xml:space="preserve"> Nitrogen</t>
  </si>
  <si>
    <t xml:space="preserve"> NPK'S</t>
  </si>
  <si>
    <t xml:space="preserve"> Nutrisphere </t>
  </si>
  <si>
    <t xml:space="preserve"> PK's</t>
  </si>
  <si>
    <t xml:space="preserve"> Potash</t>
  </si>
  <si>
    <t xml:space="preserve"> Supers</t>
  </si>
  <si>
    <t xml:space="preserve"> Urea </t>
  </si>
  <si>
    <t xml:space="preserve"> Wolftrax  </t>
  </si>
  <si>
    <t>Gran Lime</t>
  </si>
  <si>
    <t>Others/Rej</t>
  </si>
  <si>
    <t>Avail</t>
  </si>
  <si>
    <t>GEN</t>
  </si>
  <si>
    <t>Misc</t>
  </si>
  <si>
    <t>Others</t>
  </si>
  <si>
    <t>High N</t>
  </si>
  <si>
    <t>NPK'S</t>
  </si>
  <si>
    <t>PK's</t>
  </si>
  <si>
    <t>Str N</t>
  </si>
  <si>
    <t>Supers</t>
  </si>
  <si>
    <t>Urea/selenistart</t>
  </si>
  <si>
    <t>DEFRA</t>
  </si>
  <si>
    <t>R11</t>
  </si>
  <si>
    <t>Ton</t>
  </si>
  <si>
    <t>Scope 3.11.1</t>
  </si>
  <si>
    <t>Scope 3.11.2</t>
  </si>
  <si>
    <t>Scope 3.5</t>
  </si>
  <si>
    <t xml:space="preserve">Ton </t>
  </si>
  <si>
    <t>R12</t>
  </si>
  <si>
    <t>Paper and cardboard packaging ( EWC 15 01 01)</t>
  </si>
  <si>
    <t>R$</t>
  </si>
  <si>
    <t>Cubic Metre</t>
  </si>
  <si>
    <t>R13</t>
  </si>
  <si>
    <t>Paper and cardboard municipal waste (EWC 20 01 01)</t>
  </si>
  <si>
    <t>UAH</t>
  </si>
  <si>
    <t>R13B1</t>
  </si>
  <si>
    <t>Glass Recycling (municipal waste) (EWC 20 01 02)</t>
  </si>
  <si>
    <t>R13I1</t>
  </si>
  <si>
    <t>Mixed Recyclable Packaging (EWC 15 01 06)</t>
  </si>
  <si>
    <t>R14</t>
  </si>
  <si>
    <t>Food Composting (EWC 20 01 08)</t>
  </si>
  <si>
    <t>R22</t>
  </si>
  <si>
    <t>Plastic Bales Recycled (EWC 15 01 03)</t>
  </si>
  <si>
    <t>R23</t>
  </si>
  <si>
    <t>Timber /Pallets Recycled (EWC 20 01 38)</t>
  </si>
  <si>
    <t>R124</t>
  </si>
  <si>
    <t>WEEE Recycled (EWC 20 01 26)</t>
  </si>
  <si>
    <t>R125</t>
  </si>
  <si>
    <t>Metal Waste (EWC 20 01 40)</t>
  </si>
  <si>
    <t>R134a</t>
  </si>
  <si>
    <t>Off-spec Fertiliser (liquid and granular haz) (EWC 06 10 02*)</t>
  </si>
  <si>
    <t>R142b</t>
  </si>
  <si>
    <t>Off-spec Fertiliser (liquid and granular non-haz) (EWC 06 10 99)</t>
  </si>
  <si>
    <t>R143a</t>
  </si>
  <si>
    <t>Sludge from chemical treatment (EWC 19 02 05)</t>
  </si>
  <si>
    <t>R152a</t>
  </si>
  <si>
    <t>Mixed municipal waste (EWC 20 03 01)</t>
  </si>
  <si>
    <t>R170</t>
  </si>
  <si>
    <t>Old spill kits inc. oil filters (EWC 15 02 02)</t>
  </si>
  <si>
    <t>R227ea</t>
  </si>
  <si>
    <t>Water disposal (EWC waste water)</t>
  </si>
  <si>
    <t>R236fa</t>
  </si>
  <si>
    <t>R245fa</t>
  </si>
  <si>
    <t>R290</t>
  </si>
  <si>
    <t>R600</t>
  </si>
  <si>
    <t>R600a</t>
  </si>
  <si>
    <t>R717</t>
  </si>
  <si>
    <t>R723</t>
  </si>
  <si>
    <t>R744</t>
  </si>
  <si>
    <t>R744A</t>
  </si>
  <si>
    <t>R1150</t>
  </si>
  <si>
    <t>R1224yd(Z)</t>
  </si>
  <si>
    <t>R1233zd(E)</t>
  </si>
  <si>
    <t>R1234yf</t>
  </si>
  <si>
    <t>R1234ze(E)</t>
  </si>
  <si>
    <t>R1270</t>
  </si>
  <si>
    <t>R1336mzz(E)</t>
  </si>
  <si>
    <t>R1336mzz(Z)</t>
  </si>
  <si>
    <t>MO89</t>
  </si>
  <si>
    <t>R407H</t>
  </si>
  <si>
    <t>R448A</t>
  </si>
  <si>
    <t>R449A</t>
  </si>
  <si>
    <t>R449C</t>
  </si>
  <si>
    <t>R450A</t>
  </si>
  <si>
    <t>R452A</t>
  </si>
  <si>
    <t>R452B</t>
  </si>
  <si>
    <t>R454A</t>
  </si>
  <si>
    <t>R454B</t>
  </si>
  <si>
    <t>R454C</t>
  </si>
  <si>
    <t>R455A</t>
  </si>
  <si>
    <t>R456A</t>
  </si>
  <si>
    <t>R457A</t>
  </si>
  <si>
    <t>R463A</t>
  </si>
  <si>
    <t>R465A</t>
  </si>
  <si>
    <t>R466A</t>
  </si>
  <si>
    <t>R468A</t>
  </si>
  <si>
    <t>R469A</t>
  </si>
  <si>
    <t>R471A</t>
  </si>
  <si>
    <t>R502</t>
  </si>
  <si>
    <t>R513A</t>
  </si>
  <si>
    <t>R514A</t>
  </si>
  <si>
    <t>R515B</t>
  </si>
  <si>
    <t>R516A</t>
  </si>
  <si>
    <t xml:space="preserve"> KaN</t>
  </si>
  <si>
    <t>KAN Sales</t>
  </si>
  <si>
    <t>We need to know what goods and services you bought from start date to end date to make your product or deliver your service. 
This will include all upstream (cradle-to-gate) emissions of purchased goods and services. This information can be found using your procurement data for the reporting period. Examples of these include: raw materials, stationary and packaging etc. Ensure a simplified and consistent naming of purchased goods.
Disclaimer: there is a potential for double-counting if the user does not exclude facility fuel, waste, and electricity expenses from these inputs.</t>
  </si>
  <si>
    <t>tCO2</t>
  </si>
  <si>
    <t>We need to know what capital goods you bought from start date to end date to make your product or deliver your service. For example,  tools, machinery, and equipment.
Unless Origin separates its OPEX and CAPEX, this information will also be found in the procurement data requested in Cat 3.1.</t>
  </si>
  <si>
    <t>Category 4 includes emissions from:
• Transportation and distribution of products purchased in the reporting year, between a company’s tier 1 suppliers and its own operations in vehicles not owned or operated by the reporting company (including multi-modal shipping where multiple carriers are involved in the delivery of a product, but excluding fuel and energy products)
• Third-party transportation and distribution services purchased by the reporting company in the reporting year (either directly or through an intermediary), including inbound logistics, outbound logistics (e.g., of sold products), and third-party transportation and distribution between a company’s own facilities.</t>
  </si>
  <si>
    <t>Category 5 includes emissions from: 
Third-party disposal and treatment of waste generated in the reporting company’s owned or controlled operations in the reporting year. This category includes emissions from disposal of both solid waste and wastewater.  Data on how each waste type is treated is commonly known by the waste company.</t>
  </si>
  <si>
    <r>
      <t>Do you have actual (primary) product carbon footprint data of the product entered in col</t>
    </r>
    <r>
      <rPr>
        <b/>
        <sz val="11"/>
        <color theme="2"/>
        <rFont val="Calibri"/>
        <family val="2"/>
      </rPr>
      <t xml:space="preserve">umn </t>
    </r>
    <r>
      <rPr>
        <b/>
        <u/>
        <sz val="10"/>
        <color theme="2"/>
        <rFont val="Open Sans"/>
        <family val="2"/>
      </rPr>
      <t>C</t>
    </r>
    <r>
      <rPr>
        <b/>
        <sz val="10"/>
        <color theme="2"/>
        <rFont val="Open Sans"/>
        <family val="2"/>
      </rPr>
      <t xml:space="preserve">? If yes, enter the amount in column </t>
    </r>
    <r>
      <rPr>
        <b/>
        <u/>
        <sz val="10"/>
        <color theme="2"/>
        <rFont val="Open Sans"/>
        <family val="2"/>
      </rPr>
      <t>K</t>
    </r>
  </si>
  <si>
    <t xml:space="preserve">Remote working </t>
  </si>
  <si>
    <t xml:space="preserve">Employee working </t>
  </si>
  <si>
    <t>Number of days</t>
  </si>
  <si>
    <t xml:space="preserve">Number of employees </t>
  </si>
  <si>
    <t xml:space="preserve">Working from home (weekly average) </t>
  </si>
  <si>
    <t>This category includes emissions from the transportation of employees between their homes and their worksites. Emissions from employee commuting may arise from:  Automobile travel, Bus travel, Rail travel or Other modes of transportation (e.g., subway, bicycling, walking). Companies may include emissions from  employees working remotely in this category. HR listing can be used as source to calculate distance between home addressed and office/warehouse</t>
  </si>
  <si>
    <t xml:space="preserve">Category 8 includes emissions from the operation of assets that are leased by the reporting company in the reporting year and not already included in the reporting company’s scope 1 or scope 2 inventories. This category is applicable only to companies that operate leased assets (i.e., lessees). </t>
  </si>
  <si>
    <r>
      <t xml:space="preserve">Do you have actual (primary) product carbon footprint data of the product entered in column </t>
    </r>
    <r>
      <rPr>
        <b/>
        <u/>
        <sz val="10"/>
        <color theme="2"/>
        <rFont val="Open Sans"/>
        <family val="2"/>
      </rPr>
      <t>C</t>
    </r>
    <r>
      <rPr>
        <b/>
        <sz val="10"/>
        <color theme="2"/>
        <rFont val="Open Sans"/>
        <family val="2"/>
      </rPr>
      <t xml:space="preserve">? If yes, enter the amount in column </t>
    </r>
    <r>
      <rPr>
        <b/>
        <u/>
        <sz val="10"/>
        <color theme="2"/>
        <rFont val="Open Sans"/>
        <family val="2"/>
      </rPr>
      <t>K</t>
    </r>
  </si>
  <si>
    <t>This category includes emissions that occur  from transportation and distribution of sold products in vehicles and facilities not owned or controlled by Origin Enterprises.</t>
  </si>
  <si>
    <t>Total spend</t>
  </si>
  <si>
    <t>This category includes emissions from the use of goods and services sold by the reporting company in the reporting year. A reporting company’s scope 3 emissions from use of sold products include the scope 1 and scope 2 emissions of end users. End users include both consumers and business customers that use final products.
Naming of products should avoid brand names but rather provide the material names to ensure correct emissions factors are pulled.</t>
  </si>
  <si>
    <t xml:space="preserve">Category 12 includes emissions from the waste disposal and treatment of products sold by the reporting company (in the reporting year) at the end of their life. This category includes the total expected end-of-life emissions from all products sold in the reporting year. Origin should include packaging on products sold. </t>
  </si>
  <si>
    <r>
      <t xml:space="preserve">Do you have actual (primary) product carbon footprint data of the product entered in column </t>
    </r>
    <r>
      <rPr>
        <b/>
        <u/>
        <sz val="10"/>
        <color theme="0"/>
        <rFont val="Open Sans"/>
        <family val="2"/>
      </rPr>
      <t>D</t>
    </r>
    <r>
      <rPr>
        <b/>
        <sz val="10"/>
        <color theme="0"/>
        <rFont val="Open Sans"/>
        <family val="2"/>
      </rPr>
      <t xml:space="preserve">? If yes, enter the amount in column </t>
    </r>
    <r>
      <rPr>
        <b/>
        <u/>
        <sz val="10"/>
        <color theme="0"/>
        <rFont val="Open Sans"/>
        <family val="2"/>
      </rPr>
      <t>K</t>
    </r>
  </si>
  <si>
    <r>
      <t xml:space="preserve">Do you have actual (primary) product carbon footprint data of the product entered in column </t>
    </r>
    <r>
      <rPr>
        <b/>
        <u/>
        <sz val="10"/>
        <color theme="0"/>
        <rFont val="Open Sans"/>
        <family val="2"/>
      </rPr>
      <t>C</t>
    </r>
    <r>
      <rPr>
        <b/>
        <sz val="10"/>
        <color theme="0"/>
        <rFont val="Open Sans"/>
        <family val="2"/>
      </rPr>
      <t xml:space="preserve">? If yes, enter the amount in column </t>
    </r>
    <r>
      <rPr>
        <b/>
        <u/>
        <sz val="10"/>
        <color theme="0"/>
        <rFont val="Open Sans"/>
        <family val="2"/>
      </rPr>
      <t>J</t>
    </r>
  </si>
  <si>
    <r>
      <t xml:space="preserve">Do you have actual (primary) product carbon footprint data of the product entered in column </t>
    </r>
    <r>
      <rPr>
        <b/>
        <u/>
        <sz val="10"/>
        <color theme="0"/>
        <rFont val="Open Sans"/>
        <family val="2"/>
      </rPr>
      <t>D</t>
    </r>
    <r>
      <rPr>
        <b/>
        <sz val="10"/>
        <color theme="0"/>
        <rFont val="Open Sans"/>
        <family val="2"/>
      </rPr>
      <t xml:space="preserve">? If yes, enter the amount in column </t>
    </r>
    <r>
      <rPr>
        <b/>
        <u/>
        <sz val="10"/>
        <color theme="0"/>
        <rFont val="Open Sans"/>
        <family val="2"/>
      </rPr>
      <t>n</t>
    </r>
  </si>
  <si>
    <t>Do you have actual (primary) product carbon footprint data of the product entered in column F? If yes, enter the amount in column O</t>
  </si>
  <si>
    <r>
      <t xml:space="preserve">Do you have actual (primary) product carbon footprint data of the product entered in column </t>
    </r>
    <r>
      <rPr>
        <b/>
        <u/>
        <sz val="10"/>
        <color theme="0"/>
        <rFont val="Open Sans"/>
        <family val="2"/>
      </rPr>
      <t>C</t>
    </r>
    <r>
      <rPr>
        <b/>
        <sz val="10"/>
        <color theme="0"/>
        <rFont val="Open Sans"/>
        <family val="2"/>
      </rPr>
      <t xml:space="preserve">? If yes, enter the amount in column </t>
    </r>
    <r>
      <rPr>
        <b/>
        <u/>
        <sz val="10"/>
        <color theme="0"/>
        <rFont val="Open Sans"/>
        <family val="2"/>
      </rPr>
      <t>S</t>
    </r>
  </si>
  <si>
    <r>
      <t xml:space="preserve">Do you have actual (primary) product carbon footprint data of the product entered in column </t>
    </r>
    <r>
      <rPr>
        <b/>
        <u/>
        <sz val="10"/>
        <color theme="0"/>
        <rFont val="Open Sans"/>
        <family val="2"/>
      </rPr>
      <t>C</t>
    </r>
    <r>
      <rPr>
        <b/>
        <sz val="10"/>
        <color theme="0"/>
        <rFont val="Open Sans"/>
        <family val="2"/>
      </rPr>
      <t xml:space="preserve">? If yes, enter the amount in column </t>
    </r>
    <r>
      <rPr>
        <b/>
        <u/>
        <sz val="10"/>
        <color theme="0"/>
        <rFont val="Open Sans"/>
        <family val="2"/>
      </rPr>
      <t>L</t>
    </r>
  </si>
  <si>
    <t>Do you have actual (primary) product carbon footprint data of the product entered in column F? If yes, enter the amount in column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</si>
</sst>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 #,##0.00_ ;_ * \-#,##0.00_ ;_ * &quot;-&quot;??_ ;_ @_ "/>
    <numFmt numFmtId="165" formatCode="&quot;£&quot;#,##0"/>
    <numFmt numFmtId="166" formatCode="&quot;£&quot;#,##0.00"/>
    <numFmt numFmtId="167" formatCode="_ * #,##0_ ;_ * \-#,##0_ ;_ * &quot;-&quot;??_ ;_ @_ "/>
    <numFmt numFmtId="168" formatCode="#,##0.0000"/>
    <numFmt numFmtId="169" formatCode="_(* #,##0_);_(* \(#,##0\);_(* &quot;-&quot;??_);_(@_)"/>
    <numFmt numFmtId="170" formatCode="#,##0.0"/>
    <numFmt numFmtId="171" formatCode="_-* #,##0_-;\-* #,##0_-;_-* &quot;-&quot;??_-;_-@_-"/>
    <numFmt numFmtId="172" formatCode="??0.00"/>
    <numFmt numFmtId="173" formatCode="??0.00000"/>
    <numFmt numFmtId="174" formatCode="??0.0?????"/>
    <numFmt numFmtId="175" formatCode="??0.0????"/>
    <numFmt numFmtId="176" formatCode="0.00000"/>
    <numFmt numFmtId="177" formatCode="_(* #,##0.0000000_);_(* \(#,##0.0000000\);_(* &quot;-&quot;??_);_(@_)"/>
    <numFmt numFmtId="178" formatCode="_-* #,##0.00000_-;\-* #,##0.00000_-;_-* &quot;-&quot;??_-;_-@_-"/>
    <numFmt numFmtId="179" formatCode="??0.0??????"/>
    <numFmt numFmtId="180" formatCode="#,##0.000"/>
  </numFmts>
  <fonts count="85" x14ac:knownFonts="1">
    <font>
      <sz val="11"/>
      <color theme="1"/>
      <name val="Open Sans"/>
      <family val="2"/>
      <scheme val="minor"/>
    </font>
    <font>
      <sz val="11"/>
      <color theme="3"/>
      <name val="Open Sans"/>
      <family val="2"/>
      <scheme val="minor"/>
    </font>
    <font>
      <b/>
      <sz val="11"/>
      <color theme="1"/>
      <name val="Open Sans"/>
      <family val="2"/>
      <scheme val="minor"/>
    </font>
    <font>
      <sz val="42"/>
      <name val="PT Serif"/>
      <family val="1"/>
    </font>
    <font>
      <sz val="12"/>
      <name val="Open Sans"/>
      <family val="2"/>
    </font>
    <font>
      <b/>
      <sz val="12"/>
      <name val="Open Sans"/>
      <family val="2"/>
    </font>
    <font>
      <sz val="18"/>
      <name val="Open Sans"/>
      <family val="2"/>
    </font>
    <font>
      <b/>
      <i/>
      <sz val="12"/>
      <name val="Open Sans"/>
      <family val="2"/>
    </font>
    <font>
      <sz val="18"/>
      <color theme="3"/>
      <name val="Open Sans"/>
      <family val="2"/>
    </font>
    <font>
      <sz val="12"/>
      <color theme="3"/>
      <name val="Open Sans"/>
      <family val="2"/>
    </font>
    <font>
      <sz val="12"/>
      <name val="Open Sans"/>
      <family val="2"/>
    </font>
    <font>
      <u/>
      <sz val="12"/>
      <name val="Open Sans"/>
      <family val="2"/>
    </font>
    <font>
      <sz val="8"/>
      <name val="Open Sans"/>
      <family val="2"/>
      <scheme val="minor"/>
    </font>
    <font>
      <b/>
      <sz val="14"/>
      <color theme="1"/>
      <name val="Open Sans"/>
      <family val="2"/>
      <scheme val="minor"/>
    </font>
    <font>
      <b/>
      <sz val="12"/>
      <color theme="1"/>
      <name val="Open Sans"/>
      <family val="2"/>
      <scheme val="minor"/>
    </font>
    <font>
      <sz val="10"/>
      <name val="Open Sans"/>
      <family val="2"/>
    </font>
    <font>
      <sz val="12"/>
      <color theme="0" tint="-0.34998626667073579"/>
      <name val="Open Sans"/>
      <family val="2"/>
    </font>
    <font>
      <b/>
      <sz val="10"/>
      <name val="Open Sans"/>
      <family val="2"/>
    </font>
    <font>
      <b/>
      <u/>
      <sz val="10"/>
      <name val="Open Sans"/>
      <family val="2"/>
    </font>
    <font>
      <u/>
      <sz val="11"/>
      <color theme="10"/>
      <name val="Open Sans"/>
      <family val="2"/>
      <scheme val="minor"/>
    </font>
    <font>
      <sz val="12"/>
      <color theme="1"/>
      <name val="Open Sans"/>
      <family val="2"/>
      <scheme val="minor"/>
    </font>
    <font>
      <u/>
      <sz val="12"/>
      <color theme="1"/>
      <name val="Open Sans"/>
      <family val="2"/>
      <scheme val="minor"/>
    </font>
    <font>
      <sz val="11"/>
      <color theme="1"/>
      <name val="Open Sans"/>
      <family val="2"/>
      <scheme val="minor"/>
    </font>
    <font>
      <sz val="18"/>
      <color theme="3"/>
      <name val="PT Serif"/>
      <family val="2"/>
      <scheme val="major"/>
    </font>
    <font>
      <b/>
      <sz val="15"/>
      <color theme="3"/>
      <name val="Open Sans"/>
      <family val="2"/>
      <scheme val="minor"/>
    </font>
    <font>
      <b/>
      <sz val="13"/>
      <color theme="3"/>
      <name val="Open Sans"/>
      <family val="2"/>
      <scheme val="minor"/>
    </font>
    <font>
      <b/>
      <sz val="11"/>
      <color theme="3"/>
      <name val="Open Sans"/>
      <family val="2"/>
      <scheme val="minor"/>
    </font>
    <font>
      <sz val="11"/>
      <color rgb="FF006100"/>
      <name val="Open Sans"/>
      <family val="2"/>
      <scheme val="minor"/>
    </font>
    <font>
      <sz val="11"/>
      <color rgb="FF9C0006"/>
      <name val="Open Sans"/>
      <family val="2"/>
      <scheme val="minor"/>
    </font>
    <font>
      <sz val="11"/>
      <color rgb="FF9C5700"/>
      <name val="Open Sans"/>
      <family val="2"/>
      <scheme val="minor"/>
    </font>
    <font>
      <sz val="11"/>
      <color rgb="FF3F3F76"/>
      <name val="Open Sans"/>
      <family val="2"/>
      <scheme val="minor"/>
    </font>
    <font>
      <b/>
      <sz val="11"/>
      <color rgb="FF3F3F3F"/>
      <name val="Open Sans"/>
      <family val="2"/>
      <scheme val="minor"/>
    </font>
    <font>
      <b/>
      <sz val="11"/>
      <color rgb="FFFA7D00"/>
      <name val="Open Sans"/>
      <family val="2"/>
      <scheme val="minor"/>
    </font>
    <font>
      <sz val="11"/>
      <color rgb="FFFA7D00"/>
      <name val="Open Sans"/>
      <family val="2"/>
      <scheme val="minor"/>
    </font>
    <font>
      <b/>
      <sz val="11"/>
      <color theme="0"/>
      <name val="Open Sans"/>
      <family val="2"/>
      <scheme val="minor"/>
    </font>
    <font>
      <sz val="11"/>
      <color rgb="FFFF0000"/>
      <name val="Open Sans"/>
      <family val="2"/>
      <scheme val="minor"/>
    </font>
    <font>
      <i/>
      <sz val="11"/>
      <color rgb="FF7F7F7F"/>
      <name val="Open Sans"/>
      <family val="2"/>
      <scheme val="minor"/>
    </font>
    <font>
      <sz val="11"/>
      <color theme="0"/>
      <name val="Open Sans"/>
      <family val="2"/>
      <scheme val="minor"/>
    </font>
    <font>
      <sz val="12"/>
      <color rgb="FFFF0000"/>
      <name val="Open Sans"/>
      <family val="2"/>
    </font>
    <font>
      <sz val="12"/>
      <color theme="1"/>
      <name val="Open Sans"/>
      <family val="2"/>
    </font>
    <font>
      <b/>
      <i/>
      <sz val="12"/>
      <color rgb="FFFF0000"/>
      <name val="Open Sans"/>
      <family val="2"/>
    </font>
    <font>
      <b/>
      <sz val="11"/>
      <color theme="1"/>
      <name val="Calibri"/>
      <family val="2"/>
    </font>
    <font>
      <sz val="12"/>
      <name val="Open Sans"/>
    </font>
    <font>
      <sz val="11"/>
      <color theme="1"/>
      <name val="Calibri"/>
      <family val="2"/>
    </font>
    <font>
      <b/>
      <sz val="14"/>
      <color theme="0"/>
      <name val="Calibri"/>
      <family val="2"/>
    </font>
    <font>
      <b/>
      <sz val="11"/>
      <color theme="0"/>
      <name val="Calibri"/>
      <family val="2"/>
    </font>
    <font>
      <b/>
      <sz val="11"/>
      <color rgb="FF000000"/>
      <name val="Calibri"/>
      <family val="2"/>
    </font>
    <font>
      <b/>
      <sz val="18"/>
      <color rgb="FF00795F"/>
      <name val="Calibri"/>
      <family val="2"/>
    </font>
    <font>
      <b/>
      <sz val="22"/>
      <color theme="1"/>
      <name val="Calibri"/>
      <family val="2"/>
    </font>
    <font>
      <b/>
      <sz val="11"/>
      <name val="Calibri"/>
      <family val="2"/>
    </font>
    <font>
      <sz val="11"/>
      <name val="Calibri"/>
      <family val="2"/>
    </font>
    <font>
      <b/>
      <sz val="11"/>
      <color rgb="FFFF0000"/>
      <name val="Calibri"/>
      <family val="2"/>
    </font>
    <font>
      <sz val="11"/>
      <color rgb="FFFF0000"/>
      <name val="Calibri"/>
      <family val="2"/>
    </font>
    <font>
      <b/>
      <sz val="16"/>
      <color theme="1"/>
      <name val="Calibri"/>
      <family val="2"/>
    </font>
    <font>
      <sz val="11"/>
      <color rgb="FF000000"/>
      <name val="Calibri"/>
      <family val="2"/>
    </font>
    <font>
      <b/>
      <sz val="16"/>
      <color rgb="FFFF0000"/>
      <name val="Calibri"/>
      <family val="2"/>
    </font>
    <font>
      <b/>
      <sz val="12"/>
      <color theme="0"/>
      <name val="Calibri"/>
      <family val="2"/>
    </font>
    <font>
      <u/>
      <sz val="11"/>
      <color theme="10"/>
      <name val="Calibri"/>
      <family val="2"/>
    </font>
    <font>
      <sz val="9"/>
      <name val="Calibri"/>
      <family val="2"/>
    </font>
    <font>
      <b/>
      <sz val="9"/>
      <name val="Calibri"/>
      <family val="2"/>
    </font>
    <font>
      <b/>
      <sz val="18"/>
      <color theme="3"/>
      <name val="Calibri"/>
      <family val="2"/>
    </font>
    <font>
      <sz val="12"/>
      <color theme="1"/>
      <name val="Calibri"/>
      <family val="2"/>
    </font>
    <font>
      <sz val="12"/>
      <color theme="0"/>
      <name val="Calibri"/>
      <family val="2"/>
    </font>
    <font>
      <vertAlign val="subscript"/>
      <sz val="12"/>
      <color theme="0"/>
      <name val="Calibri"/>
      <family val="2"/>
    </font>
    <font>
      <b/>
      <sz val="12"/>
      <color theme="1"/>
      <name val="Calibri"/>
      <family val="2"/>
    </font>
    <font>
      <sz val="12"/>
      <name val="Calibri"/>
      <family val="2"/>
    </font>
    <font>
      <sz val="12"/>
      <color rgb="FF000000"/>
      <name val="Calibri"/>
      <family val="2"/>
    </font>
    <font>
      <b/>
      <sz val="12"/>
      <color rgb="FF000000"/>
      <name val="Calibri"/>
      <family val="2"/>
    </font>
    <font>
      <b/>
      <i/>
      <sz val="12"/>
      <color theme="1"/>
      <name val="Calibri"/>
      <family val="2"/>
    </font>
    <font>
      <b/>
      <sz val="18"/>
      <color theme="0"/>
      <name val="Calibri"/>
      <family val="2"/>
    </font>
    <font>
      <sz val="11"/>
      <color rgb="FF002060"/>
      <name val="Open Sans"/>
      <family val="2"/>
      <scheme val="minor"/>
    </font>
    <font>
      <vertAlign val="subscript"/>
      <sz val="11"/>
      <color indexed="56"/>
      <name val="Calibri"/>
      <family val="2"/>
    </font>
    <font>
      <sz val="11"/>
      <color indexed="56"/>
      <name val="Calibri"/>
      <family val="2"/>
    </font>
    <font>
      <sz val="10"/>
      <color theme="1"/>
      <name val="Arial"/>
      <family val="2"/>
    </font>
    <font>
      <b/>
      <sz val="8"/>
      <name val="Tahoma"/>
      <family val="2"/>
    </font>
    <font>
      <b/>
      <sz val="9"/>
      <color indexed="81"/>
      <name val="Tahoma"/>
      <family val="2"/>
    </font>
    <font>
      <b/>
      <sz val="8"/>
      <color indexed="81"/>
      <name val="Tahoma"/>
      <family val="2"/>
    </font>
    <font>
      <sz val="9"/>
      <color indexed="81"/>
      <name val="Tahoma"/>
      <family val="2"/>
    </font>
    <font>
      <sz val="8"/>
      <color indexed="81"/>
      <name val="Tahoma"/>
      <family val="2"/>
    </font>
    <font>
      <b/>
      <sz val="11"/>
      <color theme="2"/>
      <name val="Calibri"/>
      <family val="2"/>
    </font>
    <font>
      <b/>
      <u/>
      <sz val="10"/>
      <color theme="2"/>
      <name val="Open Sans"/>
      <family val="2"/>
    </font>
    <font>
      <b/>
      <sz val="10"/>
      <color theme="2"/>
      <name val="Open Sans"/>
      <family val="2"/>
    </font>
    <font>
      <sz val="11"/>
      <color theme="3"/>
      <name val="Calibri"/>
      <family val="2"/>
    </font>
    <font>
      <b/>
      <u/>
      <sz val="10"/>
      <color theme="0"/>
      <name val="Open Sans"/>
      <family val="2"/>
    </font>
    <font>
      <b/>
      <sz val="10"/>
      <color theme="0"/>
      <name val="Open Sans"/>
      <family val="2"/>
    </font>
  </fonts>
  <fills count="5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37100"/>
        <bgColor indexed="64"/>
      </patternFill>
    </fill>
    <fill>
      <patternFill patternType="solid">
        <fgColor theme="6" tint="0.79998168889431442"/>
        <bgColor indexed="64"/>
      </patternFill>
    </fill>
    <fill>
      <patternFill patternType="solid">
        <fgColor theme="2"/>
        <bgColor indexed="64"/>
      </patternFill>
    </fill>
    <fill>
      <patternFill patternType="solid">
        <fgColor theme="4"/>
        <bgColor indexed="64"/>
      </patternFill>
    </fill>
    <fill>
      <patternFill patternType="solid">
        <fgColor theme="4"/>
        <bgColor theme="4"/>
      </patternFill>
    </fill>
    <fill>
      <patternFill patternType="solid">
        <fgColor theme="3"/>
        <bgColor indexed="64"/>
      </patternFill>
    </fill>
    <fill>
      <patternFill patternType="solid">
        <fgColor rgb="FF42A94A"/>
        <bgColor indexed="64"/>
      </patternFill>
    </fill>
    <fill>
      <patternFill patternType="solid">
        <fgColor theme="8" tint="0.39997558519241921"/>
        <bgColor indexed="64"/>
      </patternFill>
    </fill>
    <fill>
      <patternFill patternType="solid">
        <fgColor theme="2" tint="-0.14999847407452621"/>
        <bgColor indexed="64"/>
      </patternFill>
    </fill>
    <fill>
      <patternFill patternType="solid">
        <fgColor rgb="FFADDCB2"/>
        <bgColor indexed="64"/>
      </patternFill>
    </fill>
    <fill>
      <patternFill patternType="solid">
        <fgColor theme="5" tint="0.79998168889431442"/>
        <bgColor rgb="FF000000"/>
      </patternFill>
    </fill>
    <fill>
      <patternFill patternType="solid">
        <fgColor theme="0"/>
        <bgColor rgb="FF000000"/>
      </patternFill>
    </fill>
    <fill>
      <patternFill patternType="solid">
        <fgColor rgb="FFADDCB2"/>
        <bgColor rgb="FF000000"/>
      </patternFill>
    </fill>
    <fill>
      <patternFill patternType="solid">
        <fgColor rgb="FF92CDDC"/>
        <bgColor indexed="64"/>
      </patternFill>
    </fill>
    <fill>
      <patternFill patternType="solid">
        <fgColor rgb="FF99B8DA"/>
        <bgColor indexed="64"/>
      </patternFill>
    </fill>
    <fill>
      <patternFill patternType="solid">
        <fgColor rgb="FFD9D9D9"/>
        <bgColor indexed="64"/>
      </patternFill>
    </fill>
    <fill>
      <patternFill patternType="lightGray">
        <bgColor theme="0"/>
      </patternFill>
    </fill>
    <fill>
      <patternFill patternType="solid">
        <fgColor rgb="FFFFFF00"/>
        <bgColor indexed="64"/>
      </patternFill>
    </fill>
  </fills>
  <borders count="116">
    <border>
      <left/>
      <right/>
      <top/>
      <bottom/>
      <diagonal/>
    </border>
    <border>
      <left/>
      <right/>
      <top/>
      <bottom style="thin">
        <color theme="0" tint="-0.14999847407452621"/>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499984740745262"/>
      </left>
      <right style="thin">
        <color theme="1" tint="0.499984740745262"/>
      </right>
      <top/>
      <bottom style="thin">
        <color theme="0" tint="-0.14999847407452621"/>
      </bottom>
      <diagonal/>
    </border>
    <border>
      <left style="thin">
        <color theme="1" tint="0.499984740745262"/>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4574AD"/>
      </left>
      <right style="double">
        <color rgb="FF4574AD"/>
      </right>
      <top style="double">
        <color rgb="FF4574AD"/>
      </top>
      <bottom/>
      <diagonal/>
    </border>
    <border>
      <left style="double">
        <color rgb="FF4574AD"/>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rgb="FF053D5F"/>
      </left>
      <right style="thin">
        <color rgb="FF053D5F"/>
      </right>
      <top style="thin">
        <color rgb="FF053D5F"/>
      </top>
      <bottom style="thin">
        <color rgb="FF053D5F"/>
      </bottom>
      <diagonal/>
    </border>
    <border>
      <left style="thin">
        <color rgb="FF053D5F"/>
      </left>
      <right style="thin">
        <color rgb="FF053D5F"/>
      </right>
      <top style="thin">
        <color rgb="FF053D5F"/>
      </top>
      <bottom/>
      <diagonal/>
    </border>
    <border>
      <left style="thin">
        <color rgb="FF053D5F"/>
      </left>
      <right style="thin">
        <color rgb="FF053D5F"/>
      </right>
      <top/>
      <bottom/>
      <diagonal/>
    </border>
    <border>
      <left style="thin">
        <color rgb="FF053D5F"/>
      </left>
      <right style="thin">
        <color rgb="FF053D5F"/>
      </right>
      <top/>
      <bottom style="thin">
        <color rgb="FF053D5F"/>
      </bottom>
      <diagonal/>
    </border>
    <border>
      <left style="thin">
        <color rgb="FF053D5F"/>
      </left>
      <right/>
      <top style="thin">
        <color rgb="FF053D5F"/>
      </top>
      <bottom/>
      <diagonal/>
    </border>
    <border>
      <left style="thin">
        <color rgb="FF053D5F"/>
      </left>
      <right/>
      <top/>
      <bottom/>
      <diagonal/>
    </border>
    <border>
      <left style="thin">
        <color rgb="FF053D5F"/>
      </left>
      <right/>
      <top/>
      <bottom style="thin">
        <color rgb="FF053D5F"/>
      </bottom>
      <diagonal/>
    </border>
    <border>
      <left style="thin">
        <color indexed="64"/>
      </left>
      <right style="thin">
        <color rgb="FF053D5F"/>
      </right>
      <top style="thin">
        <color indexed="64"/>
      </top>
      <bottom style="thin">
        <color rgb="FF053D5F"/>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style="thin">
        <color rgb="FF053D5F"/>
      </left>
      <right/>
      <top style="thin">
        <color rgb="FF053D5F"/>
      </top>
      <bottom style="thin">
        <color rgb="FF053D5F"/>
      </bottom>
      <diagonal/>
    </border>
    <border>
      <left/>
      <right style="thin">
        <color rgb="FF053D5F"/>
      </right>
      <top style="thin">
        <color rgb="FF053D5F"/>
      </top>
      <bottom style="thin">
        <color rgb="FF053D5F"/>
      </bottom>
      <diagonal/>
    </border>
    <border>
      <left/>
      <right/>
      <top style="thin">
        <color rgb="FF053D5F"/>
      </top>
      <bottom style="thin">
        <color rgb="FF053D5F"/>
      </bottom>
      <diagonal/>
    </border>
    <border>
      <left style="thin">
        <color rgb="FF053D5F"/>
      </left>
      <right style="thin">
        <color rgb="FF053D5F"/>
      </right>
      <top style="thin">
        <color rgb="FF053D5F"/>
      </top>
      <bottom style="thin">
        <color rgb="FF002060"/>
      </bottom>
      <diagonal/>
    </border>
    <border>
      <left style="thin">
        <color rgb="FF053D5F"/>
      </left>
      <right style="thin">
        <color rgb="FF053D5F"/>
      </right>
      <top style="thin">
        <color indexed="64"/>
      </top>
      <bottom style="thin">
        <color rgb="FF053D5F"/>
      </bottom>
      <diagonal/>
    </border>
    <border>
      <left style="thin">
        <color rgb="FF053D5F"/>
      </left>
      <right style="medium">
        <color indexed="64"/>
      </right>
      <top style="thin">
        <color indexed="64"/>
      </top>
      <bottom style="thin">
        <color rgb="FF053D5F"/>
      </bottom>
      <diagonal/>
    </border>
    <border>
      <left style="thin">
        <color rgb="FF053D5F"/>
      </left>
      <right/>
      <top style="thin">
        <color indexed="64"/>
      </top>
      <bottom style="thin">
        <color rgb="FF053D5F"/>
      </bottom>
      <diagonal/>
    </border>
    <border>
      <left style="thin">
        <color rgb="FF053D5F"/>
      </left>
      <right style="medium">
        <color indexed="64"/>
      </right>
      <top style="thin">
        <color rgb="FF053D5F"/>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rgb="FF053D5F"/>
      </top>
      <bottom style="thin">
        <color indexed="64"/>
      </bottom>
      <diagonal/>
    </border>
    <border>
      <left style="thin">
        <color rgb="FF053D5F"/>
      </left>
      <right style="thin">
        <color indexed="64"/>
      </right>
      <top style="thin">
        <color rgb="FF053D5F"/>
      </top>
      <bottom style="thin">
        <color rgb="FF053D5F"/>
      </bottom>
      <diagonal/>
    </border>
    <border>
      <left/>
      <right style="thin">
        <color theme="1" tint="0.499984740745262"/>
      </right>
      <top/>
      <bottom style="thin">
        <color theme="0" tint="-0.14999847407452621"/>
      </bottom>
      <diagonal/>
    </border>
    <border>
      <left style="medium">
        <color indexed="64"/>
      </left>
      <right style="thin">
        <color theme="1" tint="0.499984740745262"/>
      </right>
      <top style="medium">
        <color indexed="64"/>
      </top>
      <bottom style="medium">
        <color indexed="64"/>
      </bottom>
      <diagonal/>
    </border>
    <border>
      <left style="medium">
        <color indexed="64"/>
      </left>
      <right style="thin">
        <color theme="1" tint="0.499984740745262"/>
      </right>
      <top style="medium">
        <color indexed="64"/>
      </top>
      <bottom/>
      <diagonal/>
    </border>
    <border>
      <left style="medium">
        <color indexed="64"/>
      </left>
      <right style="thin">
        <color theme="1" tint="0.499984740745262"/>
      </right>
      <top/>
      <bottom/>
      <diagonal/>
    </border>
    <border>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s>
  <cellStyleXfs count="48">
    <xf numFmtId="0" fontId="0" fillId="0" borderId="0"/>
    <xf numFmtId="0" fontId="19"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6" borderId="0" applyNumberFormat="0" applyBorder="0" applyAlignment="0" applyProtection="0"/>
    <xf numFmtId="0" fontId="29" fillId="7" borderId="0" applyNumberFormat="0" applyBorder="0" applyAlignment="0" applyProtection="0"/>
    <xf numFmtId="0" fontId="30" fillId="8" borderId="20" applyNumberFormat="0" applyAlignment="0" applyProtection="0"/>
    <xf numFmtId="0" fontId="31" fillId="9" borderId="21" applyNumberFormat="0" applyAlignment="0" applyProtection="0"/>
    <xf numFmtId="0" fontId="32" fillId="9" borderId="20" applyNumberFormat="0" applyAlignment="0" applyProtection="0"/>
    <xf numFmtId="0" fontId="33" fillId="0" borderId="22" applyNumberFormat="0" applyFill="0" applyAlignment="0" applyProtection="0"/>
    <xf numFmtId="0" fontId="34" fillId="10" borderId="23" applyNumberFormat="0" applyAlignment="0" applyProtection="0"/>
    <xf numFmtId="0" fontId="35" fillId="0" borderId="0" applyNumberFormat="0" applyFill="0" applyBorder="0" applyAlignment="0" applyProtection="0"/>
    <xf numFmtId="0" fontId="22" fillId="11" borderId="24" applyNumberFormat="0" applyFont="0" applyAlignment="0" applyProtection="0"/>
    <xf numFmtId="0" fontId="36" fillId="0" borderId="0" applyNumberFormat="0" applyFill="0" applyBorder="0" applyAlignment="0" applyProtection="0"/>
    <xf numFmtId="0" fontId="2" fillId="0" borderId="25" applyNumberFormat="0" applyFill="0" applyAlignment="0" applyProtection="0"/>
    <xf numFmtId="0" fontId="37"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37"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37"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37"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37"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37"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164"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73" fillId="0" borderId="0"/>
    <xf numFmtId="43" fontId="73" fillId="0" borderId="0" applyFont="0" applyFill="0" applyBorder="0" applyAlignment="0" applyProtection="0"/>
  </cellStyleXfs>
  <cellXfs count="567">
    <xf numFmtId="0" fontId="0" fillId="0" borderId="0" xfId="0"/>
    <xf numFmtId="0" fontId="4" fillId="2" borderId="0" xfId="0" applyFont="1" applyFill="1"/>
    <xf numFmtId="0" fontId="4" fillId="2" borderId="0" xfId="0" applyFont="1" applyFill="1" applyAlignment="1">
      <alignment horizontal="center"/>
    </xf>
    <xf numFmtId="0" fontId="4" fillId="2" borderId="0" xfId="0" applyFont="1" applyFill="1" applyAlignment="1">
      <alignment wrapText="1"/>
    </xf>
    <xf numFmtId="0" fontId="4" fillId="2" borderId="0" xfId="0" applyFont="1" applyFill="1" applyAlignment="1">
      <alignment horizontal="left" vertical="top" wrapText="1"/>
    </xf>
    <xf numFmtId="0" fontId="4" fillId="2" borderId="0" xfId="0" applyFont="1" applyFill="1" applyAlignment="1">
      <alignment vertical="top"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vertical="center"/>
    </xf>
    <xf numFmtId="0" fontId="4" fillId="2" borderId="6" xfId="0" applyFont="1" applyFill="1" applyBorder="1" applyAlignment="1">
      <alignment vertical="center" wrapText="1"/>
    </xf>
    <xf numFmtId="0" fontId="7" fillId="2" borderId="2" xfId="0" applyFont="1" applyFill="1" applyBorder="1" applyAlignment="1">
      <alignment horizontal="center" vertical="center"/>
    </xf>
    <xf numFmtId="0" fontId="4" fillId="2" borderId="6" xfId="0" applyFont="1" applyFill="1" applyBorder="1" applyAlignment="1">
      <alignment vertical="center"/>
    </xf>
    <xf numFmtId="0" fontId="4" fillId="2" borderId="0" xfId="0" applyFont="1" applyFill="1" applyAlignment="1">
      <alignment vertical="center"/>
    </xf>
    <xf numFmtId="0" fontId="4" fillId="2" borderId="0" xfId="0" applyFont="1" applyFill="1" applyAlignment="1">
      <alignment vertical="center" wrapText="1"/>
    </xf>
    <xf numFmtId="0" fontId="6" fillId="2" borderId="0" xfId="0" applyFont="1" applyFill="1" applyAlignment="1">
      <alignment vertical="center"/>
    </xf>
    <xf numFmtId="0" fontId="1" fillId="2" borderId="0" xfId="0" applyFont="1" applyFill="1"/>
    <xf numFmtId="0" fontId="1" fillId="2" borderId="0" xfId="0" applyFont="1" applyFill="1" applyAlignment="1">
      <alignment vertical="top"/>
    </xf>
    <xf numFmtId="0" fontId="8" fillId="2" borderId="0" xfId="0" applyFont="1" applyFill="1"/>
    <xf numFmtId="0" fontId="9" fillId="2" borderId="0" xfId="0" applyFont="1" applyFill="1"/>
    <xf numFmtId="0" fontId="9" fillId="2" borderId="0" xfId="0" applyFont="1" applyFill="1" applyAlignment="1">
      <alignment horizontal="left"/>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0" xfId="0" applyFont="1" applyFill="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 xfId="0" applyFont="1" applyFill="1" applyBorder="1" applyAlignment="1">
      <alignment horizontal="left" vertical="center"/>
    </xf>
    <xf numFmtId="0" fontId="4" fillId="2" borderId="16" xfId="0" applyFont="1" applyFill="1" applyBorder="1" applyAlignment="1">
      <alignment horizontal="left" vertical="center"/>
    </xf>
    <xf numFmtId="0" fontId="10" fillId="2" borderId="5" xfId="0" applyFont="1" applyFill="1" applyBorder="1" applyAlignment="1">
      <alignment horizontal="center"/>
    </xf>
    <xf numFmtId="0" fontId="2" fillId="0" borderId="0" xfId="0" applyFont="1"/>
    <xf numFmtId="0" fontId="4" fillId="2" borderId="5"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vertical="center" wrapText="1"/>
    </xf>
    <xf numFmtId="0" fontId="4" fillId="3" borderId="5" xfId="0" applyFont="1" applyFill="1" applyBorder="1" applyAlignment="1">
      <alignment horizontal="center" vertical="center"/>
    </xf>
    <xf numFmtId="0" fontId="17" fillId="2" borderId="3" xfId="0" applyFont="1" applyFill="1" applyBorder="1" applyAlignment="1">
      <alignment horizontal="center" wrapText="1"/>
    </xf>
    <xf numFmtId="0" fontId="19" fillId="2" borderId="0" xfId="1" applyFill="1" applyAlignment="1">
      <alignment horizontal="left"/>
    </xf>
    <xf numFmtId="0" fontId="4" fillId="2" borderId="0" xfId="0" applyFont="1" applyFill="1" applyAlignment="1">
      <alignment horizontal="left"/>
    </xf>
    <xf numFmtId="14" fontId="4" fillId="2" borderId="0" xfId="0" applyNumberFormat="1" applyFont="1" applyFill="1" applyAlignment="1">
      <alignment horizontal="left"/>
    </xf>
    <xf numFmtId="0" fontId="4" fillId="3" borderId="5" xfId="0" applyFont="1" applyFill="1" applyBorder="1" applyAlignment="1">
      <alignment horizontal="center"/>
    </xf>
    <xf numFmtId="0" fontId="4" fillId="4" borderId="5" xfId="0" applyFont="1" applyFill="1" applyBorder="1" applyAlignment="1">
      <alignment vertical="center"/>
    </xf>
    <xf numFmtId="0" fontId="4" fillId="2" borderId="0" xfId="0" applyFont="1" applyFill="1" applyAlignment="1">
      <alignment horizontal="center" vertical="center"/>
    </xf>
    <xf numFmtId="0" fontId="4" fillId="2" borderId="0" xfId="0" applyFont="1" applyFill="1" applyAlignment="1">
      <alignment horizontal="center" vertical="center"/>
    </xf>
    <xf numFmtId="0" fontId="0" fillId="0" borderId="0" xfId="0" applyFont="1"/>
    <xf numFmtId="0" fontId="0" fillId="0" borderId="0" xfId="0"/>
    <xf numFmtId="0" fontId="4" fillId="2" borderId="0" xfId="0" applyFont="1" applyFill="1" applyAlignment="1">
      <alignment horizontal="right"/>
    </xf>
    <xf numFmtId="0" fontId="4" fillId="4" borderId="5" xfId="0" applyFont="1" applyFill="1" applyBorder="1" applyAlignment="1">
      <alignment horizontal="right" vertical="center"/>
    </xf>
    <xf numFmtId="0" fontId="4" fillId="2" borderId="5" xfId="0" applyFont="1" applyFill="1" applyBorder="1" applyAlignment="1">
      <alignment horizontal="righ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4" fillId="2" borderId="0" xfId="0" applyFont="1" applyFill="1" applyAlignment="1">
      <alignment horizontal="center" vertical="center"/>
    </xf>
    <xf numFmtId="0" fontId="13" fillId="0" borderId="0" xfId="0" applyFont="1" applyAlignment="1">
      <alignment horizontal="left" vertical="center" wrapText="1"/>
    </xf>
    <xf numFmtId="0" fontId="41" fillId="0" borderId="0" xfId="0" applyFont="1"/>
    <xf numFmtId="165" fontId="41" fillId="0" borderId="0" xfId="0" applyNumberFormat="1" applyFont="1" applyAlignment="1">
      <alignment horizontal="center"/>
    </xf>
    <xf numFmtId="165" fontId="0" fillId="0" borderId="0" xfId="0" applyNumberFormat="1" applyAlignment="1">
      <alignment horizontal="center"/>
    </xf>
    <xf numFmtId="0" fontId="0" fillId="36" borderId="0" xfId="0" applyFill="1"/>
    <xf numFmtId="0" fontId="10" fillId="36" borderId="5" xfId="0" applyFont="1" applyFill="1" applyBorder="1" applyAlignment="1">
      <alignment horizontal="center"/>
    </xf>
    <xf numFmtId="1" fontId="4" fillId="2" borderId="0" xfId="0" applyNumberFormat="1" applyFont="1" applyFill="1" applyAlignment="1">
      <alignment horizontal="right" vertical="center"/>
    </xf>
    <xf numFmtId="0" fontId="0" fillId="0" borderId="26" xfId="0" applyBorder="1" applyAlignment="1">
      <alignment horizontal="center"/>
    </xf>
    <xf numFmtId="167" fontId="2" fillId="0" borderId="26" xfId="43" applyNumberFormat="1" applyFont="1" applyBorder="1"/>
    <xf numFmtId="1" fontId="0" fillId="0" borderId="26" xfId="0" applyNumberFormat="1" applyBorder="1" applyAlignment="1">
      <alignment horizontal="center"/>
    </xf>
    <xf numFmtId="1" fontId="0" fillId="0" borderId="26" xfId="0" applyNumberFormat="1" applyBorder="1"/>
    <xf numFmtId="9" fontId="0" fillId="0" borderId="0" xfId="44" applyFont="1"/>
    <xf numFmtId="168" fontId="4" fillId="2" borderId="0" xfId="0" applyNumberFormat="1" applyFont="1" applyFill="1"/>
    <xf numFmtId="167" fontId="0" fillId="0" borderId="0" xfId="43" applyNumberFormat="1" applyFont="1"/>
    <xf numFmtId="167" fontId="0" fillId="36" borderId="0" xfId="43" applyNumberFormat="1" applyFont="1" applyFill="1"/>
    <xf numFmtId="0" fontId="0" fillId="38" borderId="0" xfId="0" applyFill="1"/>
    <xf numFmtId="3" fontId="4" fillId="2" borderId="3" xfId="0" applyNumberFormat="1" applyFont="1" applyFill="1" applyBorder="1" applyAlignment="1">
      <alignment horizontal="right" vertical="center"/>
    </xf>
    <xf numFmtId="0" fontId="4" fillId="2" borderId="3" xfId="0" applyFont="1" applyFill="1" applyBorder="1" applyAlignment="1">
      <alignment vertical="center"/>
    </xf>
    <xf numFmtId="0" fontId="4" fillId="2" borderId="3" xfId="0" applyFont="1" applyFill="1" applyBorder="1" applyAlignment="1">
      <alignment horizontal="center"/>
    </xf>
    <xf numFmtId="167" fontId="4" fillId="2" borderId="0" xfId="43" applyNumberFormat="1" applyFont="1" applyFill="1"/>
    <xf numFmtId="167" fontId="4" fillId="4" borderId="5" xfId="43" applyNumberFormat="1" applyFont="1" applyFill="1" applyBorder="1" applyAlignment="1">
      <alignment vertical="center"/>
    </xf>
    <xf numFmtId="167" fontId="4" fillId="2" borderId="5" xfId="43" applyNumberFormat="1" applyFont="1" applyFill="1" applyBorder="1" applyAlignment="1">
      <alignment vertical="center"/>
    </xf>
    <xf numFmtId="167" fontId="4" fillId="2" borderId="0" xfId="43" applyNumberFormat="1" applyFont="1" applyFill="1" applyAlignment="1">
      <alignment vertical="center"/>
    </xf>
    <xf numFmtId="0" fontId="4" fillId="2" borderId="0" xfId="0" applyFont="1" applyFill="1" applyAlignment="1">
      <alignment horizontal="center" vertical="center"/>
    </xf>
    <xf numFmtId="0" fontId="43" fillId="0" borderId="27" xfId="0" applyFont="1" applyBorder="1" applyAlignment="1">
      <alignment vertical="top" wrapText="1"/>
    </xf>
    <xf numFmtId="0" fontId="43" fillId="2" borderId="0" xfId="0" applyFont="1" applyFill="1" applyAlignment="1">
      <alignment vertical="top" wrapText="1"/>
    </xf>
    <xf numFmtId="0" fontId="43" fillId="40" borderId="0" xfId="0" applyFont="1" applyFill="1" applyAlignment="1">
      <alignment vertical="top" wrapText="1"/>
    </xf>
    <xf numFmtId="0" fontId="43" fillId="0" borderId="0" xfId="0" applyFont="1" applyAlignment="1">
      <alignment vertical="top" wrapText="1"/>
    </xf>
    <xf numFmtId="0" fontId="43" fillId="0" borderId="31" xfId="0" applyFont="1" applyBorder="1" applyAlignment="1">
      <alignment vertical="top" wrapText="1"/>
    </xf>
    <xf numFmtId="0" fontId="45" fillId="41" borderId="32" xfId="0" applyFont="1" applyFill="1" applyBorder="1" applyAlignment="1">
      <alignment horizontal="left" vertical="center" wrapText="1"/>
    </xf>
    <xf numFmtId="0" fontId="45" fillId="2" borderId="0" xfId="0" applyFont="1" applyFill="1" applyAlignment="1">
      <alignment vertical="center" wrapText="1"/>
    </xf>
    <xf numFmtId="0" fontId="43" fillId="36" borderId="32" xfId="0" applyFont="1" applyFill="1" applyBorder="1" applyAlignment="1">
      <alignment vertical="top" wrapText="1"/>
    </xf>
    <xf numFmtId="0" fontId="41" fillId="2" borderId="0" xfId="0" applyFont="1" applyFill="1" applyAlignment="1">
      <alignment vertical="top" wrapText="1"/>
    </xf>
    <xf numFmtId="0" fontId="46" fillId="36" borderId="32" xfId="0" applyFont="1" applyFill="1" applyBorder="1" applyAlignment="1">
      <alignment vertical="top" wrapText="1"/>
    </xf>
    <xf numFmtId="0" fontId="47" fillId="40" borderId="0" xfId="0" applyFont="1" applyFill="1" applyAlignment="1">
      <alignment vertical="top" wrapText="1"/>
    </xf>
    <xf numFmtId="0" fontId="45" fillId="40" borderId="0" xfId="0" applyFont="1" applyFill="1" applyAlignment="1">
      <alignment horizontal="left" vertical="center" wrapText="1"/>
    </xf>
    <xf numFmtId="0" fontId="48" fillId="40" borderId="0" xfId="0" applyFont="1" applyFill="1" applyAlignment="1">
      <alignment vertical="top" wrapText="1"/>
    </xf>
    <xf numFmtId="0" fontId="53" fillId="36" borderId="33" xfId="0" applyFont="1" applyFill="1" applyBorder="1" applyAlignment="1">
      <alignment vertical="top" wrapText="1"/>
    </xf>
    <xf numFmtId="0" fontId="53" fillId="36" borderId="32" xfId="0" applyFont="1" applyFill="1" applyBorder="1" applyAlignment="1">
      <alignment vertical="top" wrapText="1"/>
    </xf>
    <xf numFmtId="0" fontId="45" fillId="40" borderId="0" xfId="0" applyFont="1" applyFill="1" applyAlignment="1">
      <alignment vertical="center" wrapText="1"/>
    </xf>
    <xf numFmtId="0" fontId="55" fillId="36" borderId="32" xfId="0" applyFont="1" applyFill="1" applyBorder="1" applyAlignment="1">
      <alignment vertical="top" wrapText="1"/>
    </xf>
    <xf numFmtId="0" fontId="54" fillId="36" borderId="32" xfId="0" applyFont="1" applyFill="1" applyBorder="1" applyAlignment="1">
      <alignment vertical="top" wrapText="1"/>
    </xf>
    <xf numFmtId="0" fontId="56" fillId="41" borderId="32" xfId="0" applyFont="1" applyFill="1" applyBorder="1" applyAlignment="1">
      <alignment horizontal="left" vertical="center" wrapText="1"/>
    </xf>
    <xf numFmtId="0" fontId="43" fillId="2" borderId="0" xfId="0" applyFont="1" applyFill="1"/>
    <xf numFmtId="0" fontId="43" fillId="0" borderId="0" xfId="0" applyFont="1"/>
    <xf numFmtId="0" fontId="56" fillId="41" borderId="32" xfId="0" applyFont="1" applyFill="1" applyBorder="1" applyAlignment="1">
      <alignment horizontal="center" vertical="center" wrapText="1"/>
    </xf>
    <xf numFmtId="0" fontId="47" fillId="2" borderId="0" xfId="0" applyFont="1" applyFill="1" applyAlignment="1">
      <alignment vertical="top"/>
    </xf>
    <xf numFmtId="0" fontId="47" fillId="2" borderId="0" xfId="0" applyFont="1" applyFill="1" applyAlignment="1">
      <alignment horizontal="left" vertical="center"/>
    </xf>
    <xf numFmtId="0" fontId="57" fillId="36" borderId="28" xfId="1" applyFont="1" applyFill="1" applyBorder="1" applyAlignment="1">
      <alignment horizontal="left" vertical="center" wrapText="1"/>
    </xf>
    <xf numFmtId="0" fontId="43" fillId="36" borderId="29" xfId="0" applyFont="1" applyFill="1" applyBorder="1" applyAlignment="1">
      <alignment horizontal="left" vertical="center" wrapText="1"/>
    </xf>
    <xf numFmtId="0" fontId="43" fillId="36" borderId="30" xfId="0" applyFont="1" applyFill="1" applyBorder="1" applyAlignment="1">
      <alignment horizontal="left" vertical="center" wrapText="1"/>
    </xf>
    <xf numFmtId="0" fontId="41" fillId="2" borderId="0" xfId="0" applyFont="1" applyFill="1"/>
    <xf numFmtId="0" fontId="58" fillId="2" borderId="0" xfId="0" applyFont="1" applyFill="1"/>
    <xf numFmtId="0" fontId="43" fillId="2" borderId="0" xfId="0" applyFont="1" applyFill="1" applyAlignment="1">
      <alignment wrapText="1"/>
    </xf>
    <xf numFmtId="0" fontId="57" fillId="2" borderId="0" xfId="1" applyFont="1" applyFill="1"/>
    <xf numFmtId="0" fontId="57" fillId="0" borderId="0" xfId="1" applyFont="1"/>
    <xf numFmtId="0" fontId="19" fillId="0" borderId="0" xfId="1"/>
    <xf numFmtId="0" fontId="60" fillId="0" borderId="0" xfId="0" applyFont="1"/>
    <xf numFmtId="0" fontId="45" fillId="42" borderId="42" xfId="0" applyFont="1" applyFill="1" applyBorder="1" applyAlignment="1">
      <alignment horizontal="left" vertical="center" wrapText="1"/>
    </xf>
    <xf numFmtId="0" fontId="61" fillId="0" borderId="0" xfId="0" applyFont="1" applyAlignment="1">
      <alignment horizontal="center" vertical="center" wrapText="1"/>
    </xf>
    <xf numFmtId="0" fontId="44" fillId="43" borderId="28" xfId="0" applyFont="1" applyFill="1" applyBorder="1"/>
    <xf numFmtId="0" fontId="44" fillId="43" borderId="29" xfId="0" applyFont="1" applyFill="1" applyBorder="1"/>
    <xf numFmtId="0" fontId="44" fillId="43" borderId="30" xfId="0" applyFont="1" applyFill="1" applyBorder="1"/>
    <xf numFmtId="0" fontId="62" fillId="44" borderId="44" xfId="0" applyFont="1" applyFill="1" applyBorder="1" applyAlignment="1">
      <alignment horizontal="center" vertical="center"/>
    </xf>
    <xf numFmtId="0" fontId="62" fillId="44" borderId="45" xfId="0" applyFont="1" applyFill="1" applyBorder="1" applyAlignment="1">
      <alignment horizontal="center" vertical="center" wrapText="1"/>
    </xf>
    <xf numFmtId="0" fontId="62" fillId="44" borderId="44" xfId="0" applyFont="1" applyFill="1" applyBorder="1" applyAlignment="1">
      <alignment horizontal="center" vertical="center" wrapText="1"/>
    </xf>
    <xf numFmtId="0" fontId="64" fillId="45" borderId="48" xfId="0" applyFont="1" applyFill="1" applyBorder="1" applyAlignment="1">
      <alignment vertical="center" wrapText="1"/>
    </xf>
    <xf numFmtId="0" fontId="64" fillId="45" borderId="49" xfId="0" applyFont="1" applyFill="1" applyBorder="1" applyAlignment="1">
      <alignment vertical="center" wrapText="1"/>
    </xf>
    <xf numFmtId="0" fontId="43" fillId="2" borderId="51" xfId="0" applyFont="1" applyFill="1" applyBorder="1" applyAlignment="1">
      <alignment horizontal="center" vertical="center"/>
    </xf>
    <xf numFmtId="169" fontId="65" fillId="2" borderId="53" xfId="45" applyNumberFormat="1" applyFont="1" applyFill="1" applyBorder="1" applyAlignment="1">
      <alignment horizontal="center" vertical="center"/>
    </xf>
    <xf numFmtId="169" fontId="65" fillId="2" borderId="54" xfId="45" applyNumberFormat="1" applyFont="1" applyFill="1" applyBorder="1" applyAlignment="1">
      <alignment horizontal="center" vertical="center"/>
    </xf>
    <xf numFmtId="169" fontId="65" fillId="2" borderId="55" xfId="45" applyNumberFormat="1" applyFont="1" applyFill="1" applyBorder="1" applyAlignment="1">
      <alignment horizontal="center" vertical="center"/>
    </xf>
    <xf numFmtId="169" fontId="65" fillId="2" borderId="56" xfId="45" applyNumberFormat="1" applyFont="1" applyFill="1" applyBorder="1" applyAlignment="1">
      <alignment horizontal="center" vertical="center"/>
    </xf>
    <xf numFmtId="170" fontId="65" fillId="2" borderId="57" xfId="45" applyNumberFormat="1" applyFont="1" applyFill="1" applyBorder="1" applyAlignment="1">
      <alignment horizontal="center" vertical="center"/>
    </xf>
    <xf numFmtId="169" fontId="65" fillId="2" borderId="58" xfId="45" applyNumberFormat="1" applyFont="1" applyFill="1" applyBorder="1" applyAlignment="1">
      <alignment horizontal="center" vertical="center"/>
    </xf>
    <xf numFmtId="169" fontId="65" fillId="2" borderId="60" xfId="45" applyNumberFormat="1" applyFont="1" applyFill="1" applyBorder="1" applyAlignment="1">
      <alignment horizontal="center" vertical="center"/>
    </xf>
    <xf numFmtId="169" fontId="65" fillId="2" borderId="61" xfId="45" applyNumberFormat="1" applyFont="1" applyFill="1" applyBorder="1" applyAlignment="1">
      <alignment horizontal="center" vertical="center"/>
    </xf>
    <xf numFmtId="169" fontId="65" fillId="2" borderId="62" xfId="45" applyNumberFormat="1" applyFont="1" applyFill="1" applyBorder="1" applyAlignment="1">
      <alignment horizontal="center" vertical="center"/>
    </xf>
    <xf numFmtId="169" fontId="65" fillId="0" borderId="35" xfId="45" applyNumberFormat="1" applyFont="1" applyFill="1" applyBorder="1" applyAlignment="1">
      <alignment horizontal="center" vertical="center"/>
    </xf>
    <xf numFmtId="169" fontId="65" fillId="46" borderId="32" xfId="45" applyNumberFormat="1" applyFont="1" applyFill="1" applyBorder="1" applyAlignment="1">
      <alignment horizontal="center" vertical="center"/>
    </xf>
    <xf numFmtId="170" fontId="65" fillId="46" borderId="63" xfId="45" applyNumberFormat="1" applyFont="1" applyFill="1" applyBorder="1" applyAlignment="1">
      <alignment horizontal="center" vertical="center"/>
    </xf>
    <xf numFmtId="169" fontId="65" fillId="46" borderId="64" xfId="45" applyNumberFormat="1" applyFont="1" applyFill="1" applyBorder="1" applyAlignment="1">
      <alignment horizontal="center" vertical="center"/>
    </xf>
    <xf numFmtId="169" fontId="65" fillId="2" borderId="32" xfId="45" applyNumberFormat="1" applyFont="1" applyFill="1" applyBorder="1" applyAlignment="1">
      <alignment horizontal="center" vertical="center"/>
    </xf>
    <xf numFmtId="169" fontId="65" fillId="2" borderId="65" xfId="45" applyNumberFormat="1" applyFont="1" applyFill="1" applyBorder="1" applyAlignment="1">
      <alignment horizontal="center" vertical="center"/>
    </xf>
    <xf numFmtId="170" fontId="65" fillId="2" borderId="54" xfId="45" applyNumberFormat="1" applyFont="1" applyFill="1" applyBorder="1" applyAlignment="1">
      <alignment horizontal="center" vertical="center"/>
    </xf>
    <xf numFmtId="169" fontId="65" fillId="2" borderId="35" xfId="45" applyNumberFormat="1" applyFont="1" applyFill="1" applyBorder="1" applyAlignment="1">
      <alignment horizontal="center" vertical="center"/>
    </xf>
    <xf numFmtId="169" fontId="65" fillId="46" borderId="28" xfId="45" applyNumberFormat="1" applyFont="1" applyFill="1" applyBorder="1" applyAlignment="1">
      <alignment horizontal="center" vertical="center"/>
    </xf>
    <xf numFmtId="170" fontId="65" fillId="46" borderId="61" xfId="45" applyNumberFormat="1" applyFont="1" applyFill="1" applyBorder="1" applyAlignment="1">
      <alignment horizontal="center" vertical="center"/>
    </xf>
    <xf numFmtId="171" fontId="65" fillId="2" borderId="53" xfId="45" applyNumberFormat="1" applyFont="1" applyFill="1" applyBorder="1" applyAlignment="1">
      <alignment horizontal="center" vertical="center"/>
    </xf>
    <xf numFmtId="171" fontId="65" fillId="2" borderId="54" xfId="45" applyNumberFormat="1" applyFont="1" applyFill="1" applyBorder="1" applyAlignment="1">
      <alignment horizontal="center" vertical="center"/>
    </xf>
    <xf numFmtId="171" fontId="65" fillId="2" borderId="55" xfId="45" applyNumberFormat="1" applyFont="1" applyFill="1" applyBorder="1" applyAlignment="1">
      <alignment horizontal="center" vertical="center"/>
    </xf>
    <xf numFmtId="171" fontId="65" fillId="2" borderId="56" xfId="45" applyNumberFormat="1" applyFont="1" applyFill="1" applyBorder="1" applyAlignment="1">
      <alignment horizontal="center" vertical="center"/>
    </xf>
    <xf numFmtId="171" fontId="65" fillId="2" borderId="60" xfId="45" applyNumberFormat="1" applyFont="1" applyFill="1" applyBorder="1" applyAlignment="1">
      <alignment horizontal="center" vertical="center"/>
    </xf>
    <xf numFmtId="171" fontId="65" fillId="2" borderId="61" xfId="45" applyNumberFormat="1" applyFont="1" applyFill="1" applyBorder="1" applyAlignment="1">
      <alignment horizontal="center" vertical="center"/>
    </xf>
    <xf numFmtId="171" fontId="65" fillId="2" borderId="62" xfId="45" applyNumberFormat="1" applyFont="1" applyFill="1" applyBorder="1" applyAlignment="1">
      <alignment horizontal="center" vertical="center"/>
    </xf>
    <xf numFmtId="171" fontId="65" fillId="2" borderId="67" xfId="45" applyNumberFormat="1" applyFont="1" applyFill="1" applyBorder="1" applyAlignment="1">
      <alignment horizontal="center" vertical="center"/>
    </xf>
    <xf numFmtId="171" fontId="65" fillId="2" borderId="68" xfId="45" applyNumberFormat="1" applyFont="1" applyFill="1" applyBorder="1" applyAlignment="1">
      <alignment horizontal="center" vertical="center"/>
    </xf>
    <xf numFmtId="171" fontId="65" fillId="2" borderId="69" xfId="45" applyNumberFormat="1" applyFont="1" applyFill="1" applyBorder="1" applyAlignment="1">
      <alignment horizontal="center" vertical="center"/>
    </xf>
    <xf numFmtId="171" fontId="65" fillId="2" borderId="70" xfId="45" applyNumberFormat="1" applyFont="1" applyFill="1" applyBorder="1" applyAlignment="1">
      <alignment horizontal="center" vertical="center"/>
    </xf>
    <xf numFmtId="171" fontId="65" fillId="2" borderId="33" xfId="45" applyNumberFormat="1" applyFont="1" applyFill="1" applyBorder="1" applyAlignment="1">
      <alignment horizontal="center" vertical="center"/>
    </xf>
    <xf numFmtId="169" fontId="65" fillId="2" borderId="36" xfId="45" applyNumberFormat="1" applyFont="1" applyFill="1" applyBorder="1" applyAlignment="1">
      <alignment horizontal="center" vertical="center"/>
    </xf>
    <xf numFmtId="170" fontId="65" fillId="2" borderId="69" xfId="45" applyNumberFormat="1" applyFont="1" applyFill="1" applyBorder="1" applyAlignment="1">
      <alignment horizontal="center" vertical="center"/>
    </xf>
    <xf numFmtId="169" fontId="65" fillId="2" borderId="71" xfId="45" applyNumberFormat="1" applyFont="1" applyFill="1" applyBorder="1" applyAlignment="1">
      <alignment horizontal="center" vertical="center"/>
    </xf>
    <xf numFmtId="171" fontId="65" fillId="2" borderId="72" xfId="45" applyNumberFormat="1" applyFont="1" applyFill="1" applyBorder="1" applyAlignment="1">
      <alignment horizontal="center" vertical="center"/>
    </xf>
    <xf numFmtId="170" fontId="65" fillId="46" borderId="73" xfId="45" applyNumberFormat="1" applyFont="1" applyFill="1" applyBorder="1" applyAlignment="1">
      <alignment horizontal="center" vertical="center"/>
    </xf>
    <xf numFmtId="169" fontId="65" fillId="46" borderId="74" xfId="45" applyNumberFormat="1" applyFont="1" applyFill="1" applyBorder="1" applyAlignment="1">
      <alignment horizontal="center" vertical="center"/>
    </xf>
    <xf numFmtId="171" fontId="65" fillId="2" borderId="36" xfId="45" applyNumberFormat="1" applyFont="1" applyFill="1" applyBorder="1" applyAlignment="1">
      <alignment horizontal="center" vertical="center"/>
    </xf>
    <xf numFmtId="169" fontId="65" fillId="2" borderId="28" xfId="45" applyNumberFormat="1" applyFont="1" applyFill="1" applyBorder="1" applyAlignment="1">
      <alignment horizontal="center" vertical="center"/>
    </xf>
    <xf numFmtId="4" fontId="65" fillId="2" borderId="61" xfId="45" applyNumberFormat="1" applyFont="1" applyFill="1" applyBorder="1" applyAlignment="1">
      <alignment horizontal="center" vertical="center"/>
    </xf>
    <xf numFmtId="169" fontId="65" fillId="2" borderId="64" xfId="45" applyNumberFormat="1" applyFont="1" applyFill="1" applyBorder="1" applyAlignment="1">
      <alignment horizontal="center" vertical="center"/>
    </xf>
    <xf numFmtId="169" fontId="43" fillId="47" borderId="45" xfId="0" applyNumberFormat="1" applyFont="1" applyFill="1" applyBorder="1" applyAlignment="1">
      <alignment vertical="center"/>
    </xf>
    <xf numFmtId="169" fontId="43" fillId="47" borderId="75" xfId="0" applyNumberFormat="1" applyFont="1" applyFill="1" applyBorder="1" applyAlignment="1">
      <alignment vertical="center"/>
    </xf>
    <xf numFmtId="169" fontId="43" fillId="47" borderId="76" xfId="0" applyNumberFormat="1" applyFont="1" applyFill="1" applyBorder="1" applyAlignment="1">
      <alignment vertical="center"/>
    </xf>
    <xf numFmtId="0" fontId="64" fillId="45" borderId="47" xfId="0" applyFont="1" applyFill="1" applyBorder="1" applyAlignment="1">
      <alignment vertical="center" wrapText="1"/>
    </xf>
    <xf numFmtId="0" fontId="64" fillId="45" borderId="78" xfId="0" applyFont="1" applyFill="1" applyBorder="1" applyAlignment="1">
      <alignment vertical="center" wrapText="1"/>
    </xf>
    <xf numFmtId="0" fontId="62" fillId="44" borderId="51" xfId="0" applyFont="1" applyFill="1" applyBorder="1" applyAlignment="1">
      <alignment horizontal="center" vertical="center"/>
    </xf>
    <xf numFmtId="0" fontId="62" fillId="44" borderId="77" xfId="0" applyFont="1" applyFill="1" applyBorder="1" applyAlignment="1">
      <alignment horizontal="center" vertical="center" wrapText="1"/>
    </xf>
    <xf numFmtId="0" fontId="66" fillId="2" borderId="44" xfId="0" applyFont="1" applyFill="1" applyBorder="1" applyAlignment="1">
      <alignment horizontal="center" vertical="center"/>
    </xf>
    <xf numFmtId="169" fontId="66" fillId="49" borderId="44" xfId="0" applyNumberFormat="1" applyFont="1" applyFill="1" applyBorder="1" applyAlignment="1">
      <alignment horizontal="center" vertical="center" wrapText="1"/>
    </xf>
    <xf numFmtId="171" fontId="65" fillId="2" borderId="44" xfId="45" applyNumberFormat="1" applyFont="1" applyFill="1" applyBorder="1" applyAlignment="1">
      <alignment horizontal="center" vertical="center"/>
    </xf>
    <xf numFmtId="171" fontId="65" fillId="2" borderId="45" xfId="45" applyNumberFormat="1" applyFont="1" applyFill="1" applyBorder="1" applyAlignment="1">
      <alignment horizontal="center" vertical="center"/>
    </xf>
    <xf numFmtId="171" fontId="65" fillId="2" borderId="80" xfId="45" applyNumberFormat="1" applyFont="1" applyFill="1" applyBorder="1" applyAlignment="1">
      <alignment horizontal="center" vertical="center"/>
    </xf>
    <xf numFmtId="171" fontId="65" fillId="2" borderId="51" xfId="45" applyNumberFormat="1" applyFont="1" applyFill="1" applyBorder="1" applyAlignment="1">
      <alignment horizontal="center" vertical="center"/>
    </xf>
    <xf numFmtId="2" fontId="65" fillId="2" borderId="51" xfId="45" applyNumberFormat="1" applyFont="1" applyFill="1" applyBorder="1" applyAlignment="1">
      <alignment horizontal="center" vertical="center"/>
    </xf>
    <xf numFmtId="171" fontId="65" fillId="2" borderId="77" xfId="45" applyNumberFormat="1" applyFont="1" applyFill="1" applyBorder="1" applyAlignment="1">
      <alignment horizontal="center" vertical="center"/>
    </xf>
    <xf numFmtId="171" fontId="65" fillId="46" borderId="46" xfId="45" applyNumberFormat="1" applyFont="1" applyFill="1" applyBorder="1" applyAlignment="1">
      <alignment horizontal="center" vertical="center"/>
    </xf>
    <xf numFmtId="171" fontId="65" fillId="46" borderId="51" xfId="45" applyNumberFormat="1" applyFont="1" applyFill="1" applyBorder="1" applyAlignment="1">
      <alignment horizontal="center" vertical="center"/>
    </xf>
    <xf numFmtId="2" fontId="65" fillId="46" borderId="51" xfId="45" applyNumberFormat="1" applyFont="1" applyFill="1" applyBorder="1" applyAlignment="1">
      <alignment horizontal="center" vertical="center"/>
    </xf>
    <xf numFmtId="169" fontId="66" fillId="49" borderId="51" xfId="0" applyNumberFormat="1" applyFont="1" applyFill="1" applyBorder="1" applyAlignment="1">
      <alignment horizontal="center" vertical="center"/>
    </xf>
    <xf numFmtId="171" fontId="65" fillId="2" borderId="46" xfId="45" applyNumberFormat="1" applyFont="1" applyFill="1" applyBorder="1" applyAlignment="1">
      <alignment horizontal="center" vertical="center"/>
    </xf>
    <xf numFmtId="169" fontId="66" fillId="49" borderId="51" xfId="0" applyNumberFormat="1" applyFont="1" applyFill="1" applyBorder="1" applyAlignment="1">
      <alignment horizontal="center" vertical="center" wrapText="1"/>
    </xf>
    <xf numFmtId="0" fontId="65" fillId="48" borderId="83" xfId="0" applyFont="1" applyFill="1" applyBorder="1" applyAlignment="1">
      <alignment horizontal="center"/>
    </xf>
    <xf numFmtId="0" fontId="66" fillId="2" borderId="51" xfId="0" applyFont="1" applyFill="1" applyBorder="1" applyAlignment="1">
      <alignment horizontal="center" vertical="center"/>
    </xf>
    <xf numFmtId="0" fontId="65" fillId="36" borderId="81" xfId="0" applyFont="1" applyFill="1" applyBorder="1" applyAlignment="1">
      <alignment horizontal="center" vertical="center"/>
    </xf>
    <xf numFmtId="2" fontId="65" fillId="0" borderId="51" xfId="45" applyNumberFormat="1" applyFont="1" applyFill="1" applyBorder="1" applyAlignment="1">
      <alignment horizontal="center" vertical="center"/>
    </xf>
    <xf numFmtId="169" fontId="66" fillId="50" borderId="51" xfId="0" applyNumberFormat="1" applyFont="1" applyFill="1" applyBorder="1" applyAlignment="1">
      <alignment horizontal="center" vertical="center"/>
    </xf>
    <xf numFmtId="171" fontId="61" fillId="0" borderId="51" xfId="45" applyNumberFormat="1" applyFont="1" applyFill="1" applyBorder="1" applyAlignment="1" applyProtection="1">
      <alignment horizontal="center" vertical="center"/>
      <protection locked="0"/>
    </xf>
    <xf numFmtId="171" fontId="43" fillId="0" borderId="0" xfId="45" applyNumberFormat="1" applyFont="1" applyFill="1" applyBorder="1" applyAlignment="1" applyProtection="1">
      <alignment horizontal="center" vertical="center"/>
      <protection locked="0"/>
    </xf>
    <xf numFmtId="171" fontId="65" fillId="0" borderId="0" xfId="45" applyNumberFormat="1" applyFont="1" applyFill="1" applyBorder="1" applyAlignment="1">
      <alignment horizontal="center" vertical="center"/>
    </xf>
    <xf numFmtId="171" fontId="66" fillId="0" borderId="51" xfId="45" applyNumberFormat="1" applyFont="1" applyFill="1" applyBorder="1" applyAlignment="1" applyProtection="1">
      <alignment horizontal="center" vertical="center"/>
      <protection locked="0"/>
    </xf>
    <xf numFmtId="171" fontId="66" fillId="0" borderId="0" xfId="45" applyNumberFormat="1" applyFont="1" applyFill="1" applyBorder="1" applyAlignment="1" applyProtection="1">
      <alignment horizontal="center" vertical="center"/>
      <protection locked="0"/>
    </xf>
    <xf numFmtId="169" fontId="66" fillId="50" borderId="51" xfId="0" applyNumberFormat="1" applyFont="1" applyFill="1" applyBorder="1" applyAlignment="1" applyProtection="1">
      <alignment horizontal="center" vertical="center"/>
      <protection locked="0"/>
    </xf>
    <xf numFmtId="169" fontId="66" fillId="0" borderId="51" xfId="45" applyNumberFormat="1" applyFont="1" applyFill="1" applyBorder="1" applyAlignment="1" applyProtection="1">
      <alignment horizontal="center" vertical="center"/>
      <protection locked="0"/>
    </xf>
    <xf numFmtId="169" fontId="66" fillId="0" borderId="0" xfId="45" applyNumberFormat="1" applyFont="1" applyFill="1" applyBorder="1" applyAlignment="1" applyProtection="1">
      <alignment horizontal="center" vertical="center"/>
      <protection locked="0"/>
    </xf>
    <xf numFmtId="0" fontId="62" fillId="44" borderId="84" xfId="0" applyFont="1" applyFill="1" applyBorder="1" applyAlignment="1">
      <alignment horizontal="center" vertical="center" wrapText="1"/>
    </xf>
    <xf numFmtId="0" fontId="62" fillId="44" borderId="39" xfId="0" applyFont="1" applyFill="1" applyBorder="1" applyAlignment="1">
      <alignment horizontal="center" vertical="center" wrapText="1"/>
    </xf>
    <xf numFmtId="0" fontId="65" fillId="36" borderId="51" xfId="0" applyFont="1" applyFill="1" applyBorder="1" applyAlignment="1">
      <alignment horizontal="center"/>
    </xf>
    <xf numFmtId="0" fontId="43" fillId="0" borderId="51" xfId="0" applyFont="1" applyBorder="1" applyAlignment="1">
      <alignment horizontal="center" vertical="center"/>
    </xf>
    <xf numFmtId="169" fontId="65" fillId="0" borderId="51" xfId="45" applyNumberFormat="1" applyFont="1" applyFill="1" applyBorder="1" applyAlignment="1">
      <alignment horizontal="center" vertical="center"/>
    </xf>
    <xf numFmtId="169" fontId="65" fillId="0" borderId="77" xfId="45" applyNumberFormat="1" applyFont="1" applyFill="1" applyBorder="1" applyAlignment="1">
      <alignment horizontal="center" vertical="center"/>
    </xf>
    <xf numFmtId="169" fontId="65" fillId="0" borderId="56" xfId="45" applyNumberFormat="1" applyFont="1" applyFill="1" applyBorder="1" applyAlignment="1">
      <alignment horizontal="center" vertical="center"/>
    </xf>
    <xf numFmtId="169" fontId="65" fillId="0" borderId="65" xfId="45" applyNumberFormat="1" applyFont="1" applyFill="1" applyBorder="1" applyAlignment="1">
      <alignment horizontal="center" vertical="center"/>
    </xf>
    <xf numFmtId="4" fontId="65" fillId="0" borderId="51" xfId="45" applyNumberFormat="1" applyFont="1" applyFill="1" applyBorder="1" applyAlignment="1">
      <alignment horizontal="center" vertical="center"/>
    </xf>
    <xf numFmtId="9" fontId="65" fillId="0" borderId="51" xfId="44" applyFont="1" applyFill="1" applyBorder="1" applyAlignment="1">
      <alignment horizontal="center" vertical="center"/>
    </xf>
    <xf numFmtId="9" fontId="65" fillId="0" borderId="51" xfId="45" applyNumberFormat="1" applyFont="1" applyFill="1" applyBorder="1" applyAlignment="1">
      <alignment horizontal="center" vertical="center"/>
    </xf>
    <xf numFmtId="9" fontId="65" fillId="0" borderId="77" xfId="45" applyNumberFormat="1" applyFont="1" applyFill="1" applyBorder="1" applyAlignment="1">
      <alignment horizontal="center" vertical="center"/>
    </xf>
    <xf numFmtId="9" fontId="65" fillId="0" borderId="85" xfId="45" applyNumberFormat="1" applyFont="1" applyFill="1" applyBorder="1" applyAlignment="1">
      <alignment horizontal="center" vertical="center"/>
    </xf>
    <xf numFmtId="169" fontId="43" fillId="0" borderId="50" xfId="45" applyNumberFormat="1" applyFont="1" applyFill="1" applyBorder="1" applyAlignment="1">
      <alignment horizontal="center" vertical="center"/>
    </xf>
    <xf numFmtId="169" fontId="43" fillId="0" borderId="87" xfId="45" applyNumberFormat="1" applyFont="1" applyFill="1" applyBorder="1" applyAlignment="1">
      <alignment horizontal="center" vertical="center"/>
    </xf>
    <xf numFmtId="169" fontId="43" fillId="0" borderId="86" xfId="45" applyNumberFormat="1" applyFont="1" applyFill="1" applyBorder="1" applyAlignment="1">
      <alignment horizontal="center" vertical="center"/>
    </xf>
    <xf numFmtId="169" fontId="43" fillId="0" borderId="51" xfId="45" applyNumberFormat="1" applyFont="1" applyFill="1" applyBorder="1" applyAlignment="1">
      <alignment horizontal="center" vertical="center"/>
    </xf>
    <xf numFmtId="169" fontId="43" fillId="0" borderId="51" xfId="45" applyNumberFormat="1" applyFont="1" applyBorder="1" applyAlignment="1">
      <alignment horizontal="center" vertical="center"/>
    </xf>
    <xf numFmtId="169" fontId="65" fillId="0" borderId="77" xfId="45" applyNumberFormat="1" applyFont="1" applyBorder="1" applyAlignment="1">
      <alignment horizontal="center" vertical="center"/>
    </xf>
    <xf numFmtId="0" fontId="68" fillId="0" borderId="0" xfId="0" applyFont="1" applyAlignment="1">
      <alignment vertical="center"/>
    </xf>
    <xf numFmtId="169" fontId="43" fillId="2" borderId="0" xfId="45" applyNumberFormat="1" applyFont="1" applyFill="1" applyBorder="1" applyAlignment="1">
      <alignment horizontal="center" vertical="center"/>
    </xf>
    <xf numFmtId="0" fontId="68" fillId="51" borderId="46" xfId="0" applyFont="1" applyFill="1" applyBorder="1" applyAlignment="1">
      <alignment horizontal="center" vertical="center"/>
    </xf>
    <xf numFmtId="0" fontId="68" fillId="51" borderId="47" xfId="0" applyFont="1" applyFill="1" applyBorder="1" applyAlignment="1">
      <alignment horizontal="center" vertical="center"/>
    </xf>
    <xf numFmtId="0" fontId="62" fillId="44" borderId="83" xfId="0" applyFont="1" applyFill="1" applyBorder="1" applyAlignment="1">
      <alignment horizontal="center"/>
    </xf>
    <xf numFmtId="169" fontId="43" fillId="52" borderId="51" xfId="45" applyNumberFormat="1" applyFont="1" applyFill="1" applyBorder="1" applyAlignment="1">
      <alignment horizontal="center" vertical="center"/>
    </xf>
    <xf numFmtId="169" fontId="43" fillId="0" borderId="51" xfId="38" applyNumberFormat="1" applyFont="1" applyFill="1" applyBorder="1" applyAlignment="1">
      <alignment horizontal="center" vertical="center"/>
    </xf>
    <xf numFmtId="169" fontId="43" fillId="0" borderId="77" xfId="38" applyNumberFormat="1" applyFont="1" applyFill="1" applyBorder="1" applyAlignment="1">
      <alignment horizontal="center" vertical="center"/>
    </xf>
    <xf numFmtId="169" fontId="43" fillId="0" borderId="0" xfId="38" applyNumberFormat="1" applyFont="1" applyFill="1" applyBorder="1" applyAlignment="1">
      <alignment horizontal="center" vertical="center"/>
    </xf>
    <xf numFmtId="169" fontId="43" fillId="2" borderId="0" xfId="38" applyNumberFormat="1" applyFont="1" applyFill="1" applyBorder="1" applyAlignment="1">
      <alignment horizontal="center" vertical="center"/>
    </xf>
    <xf numFmtId="0" fontId="62" fillId="44" borderId="60" xfId="0" applyFont="1" applyFill="1" applyBorder="1" applyAlignment="1">
      <alignment horizontal="center"/>
    </xf>
    <xf numFmtId="0" fontId="43" fillId="0" borderId="61" xfId="0" applyFont="1" applyBorder="1" applyAlignment="1">
      <alignment horizontal="center" vertical="center"/>
    </xf>
    <xf numFmtId="169" fontId="43" fillId="52" borderId="61" xfId="45" applyNumberFormat="1" applyFont="1" applyFill="1" applyBorder="1" applyAlignment="1">
      <alignment horizontal="center" vertical="center"/>
    </xf>
    <xf numFmtId="169" fontId="43" fillId="0" borderId="0" xfId="45" applyNumberFormat="1" applyFont="1" applyFill="1" applyBorder="1" applyAlignment="1">
      <alignment horizontal="center" vertical="center"/>
    </xf>
    <xf numFmtId="0" fontId="69" fillId="44" borderId="0" xfId="0" applyFont="1" applyFill="1" applyAlignment="1">
      <alignment horizontal="center"/>
    </xf>
    <xf numFmtId="169" fontId="43" fillId="0" borderId="85" xfId="38" applyNumberFormat="1" applyFont="1" applyFill="1" applyBorder="1" applyAlignment="1">
      <alignment horizontal="center" vertical="center"/>
    </xf>
    <xf numFmtId="0" fontId="62" fillId="44" borderId="51" xfId="0" applyFont="1" applyFill="1" applyBorder="1" applyAlignment="1">
      <alignment horizontal="center" vertical="center" wrapText="1"/>
    </xf>
    <xf numFmtId="9" fontId="62" fillId="44" borderId="51" xfId="0" applyNumberFormat="1" applyFont="1" applyFill="1" applyBorder="1" applyAlignment="1">
      <alignment horizontal="center" vertical="center" wrapText="1"/>
    </xf>
    <xf numFmtId="0" fontId="0" fillId="0" borderId="51" xfId="0" applyBorder="1" applyAlignment="1">
      <alignment horizontal="center"/>
    </xf>
    <xf numFmtId="9" fontId="0" fillId="0" borderId="51" xfId="0" applyNumberFormat="1" applyBorder="1" applyAlignment="1">
      <alignment horizontal="center"/>
    </xf>
    <xf numFmtId="0" fontId="0" fillId="0" borderId="51" xfId="0" applyBorder="1"/>
    <xf numFmtId="0" fontId="70" fillId="0" borderId="88" xfId="0" applyFont="1" applyBorder="1"/>
    <xf numFmtId="0" fontId="70" fillId="53" borderId="88" xfId="0" applyFont="1" applyFill="1" applyBorder="1"/>
    <xf numFmtId="0" fontId="0" fillId="0" borderId="77" xfId="0" applyBorder="1" applyAlignment="1">
      <alignment horizontal="center"/>
    </xf>
    <xf numFmtId="9" fontId="0" fillId="0" borderId="51" xfId="0" applyNumberFormat="1" applyBorder="1" applyAlignment="1">
      <alignment horizontal="center" vertical="center"/>
    </xf>
    <xf numFmtId="0" fontId="0" fillId="0" borderId="51" xfId="0" applyBorder="1" applyAlignment="1">
      <alignment horizontal="center" vertical="center"/>
    </xf>
    <xf numFmtId="172" fontId="70" fillId="0" borderId="88" xfId="0" applyNumberFormat="1" applyFont="1" applyBorder="1" applyAlignment="1">
      <alignment horizontal="center"/>
    </xf>
    <xf numFmtId="0" fontId="70" fillId="0" borderId="88" xfId="0" applyFont="1" applyBorder="1" applyAlignment="1">
      <alignment horizontal="center"/>
    </xf>
    <xf numFmtId="0" fontId="70" fillId="53" borderId="89" xfId="0" applyFont="1" applyFill="1" applyBorder="1"/>
    <xf numFmtId="0" fontId="70" fillId="53" borderId="95" xfId="0" applyFont="1" applyFill="1" applyBorder="1"/>
    <xf numFmtId="0" fontId="70" fillId="53" borderId="96" xfId="0" applyFont="1" applyFill="1" applyBorder="1"/>
    <xf numFmtId="0" fontId="70" fillId="53" borderId="97" xfId="0" applyFont="1" applyFill="1" applyBorder="1"/>
    <xf numFmtId="0" fontId="70" fillId="53" borderId="91" xfId="0" applyFont="1" applyFill="1" applyBorder="1"/>
    <xf numFmtId="0" fontId="70" fillId="54" borderId="88" xfId="0" applyFont="1" applyFill="1" applyBorder="1" applyAlignment="1">
      <alignment horizontal="center"/>
    </xf>
    <xf numFmtId="173" fontId="70" fillId="0" borderId="88" xfId="0" applyNumberFormat="1" applyFont="1" applyBorder="1" applyAlignment="1">
      <alignment horizontal="center"/>
    </xf>
    <xf numFmtId="0" fontId="70" fillId="54" borderId="89" xfId="0" applyFont="1" applyFill="1" applyBorder="1" applyAlignment="1">
      <alignment horizontal="center"/>
    </xf>
    <xf numFmtId="174" fontId="70" fillId="0" borderId="88" xfId="0" applyNumberFormat="1" applyFont="1" applyBorder="1" applyAlignment="1">
      <alignment horizontal="center"/>
    </xf>
    <xf numFmtId="0" fontId="70" fillId="2" borderId="0" xfId="0" applyFont="1" applyFill="1"/>
    <xf numFmtId="0" fontId="70" fillId="53" borderId="98" xfId="0" applyFont="1" applyFill="1" applyBorder="1"/>
    <xf numFmtId="0" fontId="70" fillId="53" borderId="51" xfId="0" applyFont="1" applyFill="1" applyBorder="1"/>
    <xf numFmtId="9" fontId="70" fillId="53" borderId="51" xfId="0" applyNumberFormat="1" applyFont="1" applyFill="1" applyBorder="1" applyAlignment="1">
      <alignment horizontal="center" vertical="center"/>
    </xf>
    <xf numFmtId="0" fontId="70" fillId="53" borderId="51" xfId="0" applyFont="1" applyFill="1" applyBorder="1" applyAlignment="1">
      <alignment horizontal="center" vertical="center"/>
    </xf>
    <xf numFmtId="0" fontId="70" fillId="53" borderId="99" xfId="0" applyFont="1" applyFill="1" applyBorder="1"/>
    <xf numFmtId="175" fontId="70" fillId="0" borderId="88" xfId="0" applyNumberFormat="1" applyFont="1" applyBorder="1" applyAlignment="1">
      <alignment horizontal="center"/>
    </xf>
    <xf numFmtId="175" fontId="70" fillId="0" borderId="98" xfId="0" applyNumberFormat="1" applyFont="1" applyBorder="1" applyAlignment="1">
      <alignment horizontal="center"/>
    </xf>
    <xf numFmtId="174" fontId="70" fillId="0" borderId="51" xfId="0" applyNumberFormat="1" applyFont="1" applyBorder="1" applyAlignment="1">
      <alignment horizontal="center"/>
    </xf>
    <xf numFmtId="9" fontId="70" fillId="0" borderId="51" xfId="0" applyNumberFormat="1" applyFont="1" applyBorder="1" applyAlignment="1">
      <alignment horizontal="center" vertical="center"/>
    </xf>
    <xf numFmtId="174" fontId="70" fillId="0" borderId="51" xfId="0" applyNumberFormat="1" applyFont="1" applyBorder="1" applyAlignment="1">
      <alignment horizontal="center" vertical="center"/>
    </xf>
    <xf numFmtId="175" fontId="70" fillId="0" borderId="99" xfId="0" applyNumberFormat="1" applyFont="1" applyBorder="1" applyAlignment="1">
      <alignment horizontal="center"/>
    </xf>
    <xf numFmtId="176" fontId="70" fillId="0" borderId="88" xfId="0" applyNumberFormat="1" applyFont="1" applyBorder="1" applyAlignment="1">
      <alignment horizontal="center"/>
    </xf>
    <xf numFmtId="0" fontId="70" fillId="2" borderId="51" xfId="0" applyFont="1" applyFill="1" applyBorder="1" applyAlignment="1">
      <alignment horizontal="center"/>
    </xf>
    <xf numFmtId="9" fontId="70" fillId="2" borderId="51" xfId="0" applyNumberFormat="1" applyFont="1" applyFill="1" applyBorder="1" applyAlignment="1">
      <alignment horizontal="center" vertical="center"/>
    </xf>
    <xf numFmtId="0" fontId="70" fillId="2" borderId="51" xfId="0" applyFont="1" applyFill="1" applyBorder="1" applyAlignment="1">
      <alignment horizontal="center" vertical="center"/>
    </xf>
    <xf numFmtId="0" fontId="70" fillId="2" borderId="99" xfId="0" applyFont="1" applyFill="1" applyBorder="1" applyAlignment="1">
      <alignment horizontal="center"/>
    </xf>
    <xf numFmtId="0" fontId="70" fillId="0" borderId="98" xfId="0" applyFont="1" applyBorder="1"/>
    <xf numFmtId="176" fontId="70" fillId="0" borderId="51" xfId="0" applyNumberFormat="1" applyFont="1" applyBorder="1" applyAlignment="1">
      <alignment horizontal="center"/>
    </xf>
    <xf numFmtId="176" fontId="70" fillId="0" borderId="51" xfId="0" applyNumberFormat="1" applyFont="1" applyBorder="1" applyAlignment="1">
      <alignment horizontal="center" vertical="center"/>
    </xf>
    <xf numFmtId="176" fontId="70" fillId="0" borderId="99" xfId="0" applyNumberFormat="1" applyFont="1" applyBorder="1" applyAlignment="1">
      <alignment horizontal="center"/>
    </xf>
    <xf numFmtId="177" fontId="70" fillId="0" borderId="88" xfId="45" applyNumberFormat="1" applyFont="1" applyFill="1" applyBorder="1" applyAlignment="1">
      <alignment horizontal="center"/>
    </xf>
    <xf numFmtId="175" fontId="70" fillId="0" borderId="88" xfId="0" applyNumberFormat="1" applyFont="1" applyBorder="1" applyAlignment="1">
      <alignment horizontal="center" vertical="center"/>
    </xf>
    <xf numFmtId="0" fontId="70" fillId="2" borderId="0" xfId="0" applyFont="1" applyFill="1" applyAlignment="1">
      <alignment horizontal="left" wrapText="1"/>
    </xf>
    <xf numFmtId="0" fontId="70" fillId="2" borderId="0" xfId="0" applyFont="1" applyFill="1" applyAlignment="1">
      <alignment wrapText="1"/>
    </xf>
    <xf numFmtId="0" fontId="70" fillId="0" borderId="88" xfId="0" applyFont="1" applyBorder="1" applyAlignment="1">
      <alignment horizontal="left" wrapText="1"/>
    </xf>
    <xf numFmtId="0" fontId="70" fillId="0" borderId="88" xfId="0" applyFont="1" applyBorder="1" applyAlignment="1">
      <alignment wrapText="1"/>
    </xf>
    <xf numFmtId="175" fontId="70" fillId="55" borderId="88" xfId="0" applyNumberFormat="1" applyFont="1" applyFill="1" applyBorder="1" applyAlignment="1">
      <alignment horizontal="center"/>
    </xf>
    <xf numFmtId="178" fontId="70" fillId="2" borderId="88" xfId="45" applyNumberFormat="1" applyFont="1" applyFill="1" applyBorder="1" applyAlignment="1">
      <alignment horizontal="center" vertical="center"/>
    </xf>
    <xf numFmtId="178" fontId="70" fillId="0" borderId="88" xfId="45" applyNumberFormat="1" applyFont="1" applyFill="1" applyBorder="1" applyAlignment="1">
      <alignment horizontal="center" vertical="center"/>
    </xf>
    <xf numFmtId="176" fontId="70" fillId="55" borderId="88" xfId="0" applyNumberFormat="1" applyFont="1" applyFill="1" applyBorder="1" applyAlignment="1">
      <alignment horizontal="center"/>
    </xf>
    <xf numFmtId="174" fontId="70" fillId="55" borderId="88" xfId="0" applyNumberFormat="1" applyFont="1" applyFill="1" applyBorder="1" applyAlignment="1">
      <alignment horizontal="center"/>
    </xf>
    <xf numFmtId="0" fontId="70" fillId="0" borderId="95" xfId="0" applyFont="1" applyBorder="1" applyAlignment="1">
      <alignment horizontal="left" wrapText="1"/>
    </xf>
    <xf numFmtId="0" fontId="70" fillId="0" borderId="102" xfId="0" applyFont="1" applyBorder="1" applyAlignment="1">
      <alignment horizontal="left" wrapText="1"/>
    </xf>
    <xf numFmtId="0" fontId="70" fillId="0" borderId="104" xfId="0" applyFont="1" applyBorder="1" applyAlignment="1">
      <alignment horizontal="left" wrapText="1"/>
    </xf>
    <xf numFmtId="0" fontId="70" fillId="53" borderId="96" xfId="0" applyFont="1" applyFill="1" applyBorder="1" applyAlignment="1">
      <alignment horizontal="left" wrapText="1"/>
    </xf>
    <xf numFmtId="0" fontId="70" fillId="53" borderId="88" xfId="0" applyFont="1" applyFill="1" applyBorder="1" applyAlignment="1">
      <alignment horizontal="left" wrapText="1"/>
    </xf>
    <xf numFmtId="0" fontId="70" fillId="53" borderId="105" xfId="0" applyFont="1" applyFill="1" applyBorder="1" applyAlignment="1">
      <alignment horizontal="left" wrapText="1"/>
    </xf>
    <xf numFmtId="0" fontId="70" fillId="53" borderId="98" xfId="0" applyFont="1" applyFill="1" applyBorder="1" applyAlignment="1">
      <alignment horizontal="left" wrapText="1"/>
    </xf>
    <xf numFmtId="174" fontId="70" fillId="55" borderId="96" xfId="0" applyNumberFormat="1" applyFont="1" applyFill="1" applyBorder="1" applyAlignment="1">
      <alignment horizontal="center" wrapText="1"/>
    </xf>
    <xf numFmtId="174" fontId="70" fillId="0" borderId="96" xfId="0" applyNumberFormat="1" applyFont="1" applyBorder="1" applyAlignment="1">
      <alignment horizontal="center" wrapText="1"/>
    </xf>
    <xf numFmtId="179" fontId="70" fillId="0" borderId="96" xfId="0" applyNumberFormat="1" applyFont="1" applyBorder="1" applyAlignment="1">
      <alignment horizontal="center" wrapText="1"/>
    </xf>
    <xf numFmtId="0" fontId="70" fillId="53" borderId="106" xfId="0" applyFont="1" applyFill="1" applyBorder="1" applyAlignment="1">
      <alignment horizontal="left" wrapText="1"/>
    </xf>
    <xf numFmtId="0" fontId="70" fillId="53" borderId="107" xfId="0" applyFont="1" applyFill="1" applyBorder="1" applyAlignment="1">
      <alignment horizontal="left" wrapText="1"/>
    </xf>
    <xf numFmtId="0" fontId="70" fillId="2" borderId="0" xfId="46" applyFont="1" applyFill="1"/>
    <xf numFmtId="180" fontId="70" fillId="0" borderId="88" xfId="47" applyNumberFormat="1" applyFont="1" applyBorder="1" applyAlignment="1">
      <alignment horizontal="center"/>
    </xf>
    <xf numFmtId="180" fontId="70" fillId="0" borderId="88" xfId="46" applyNumberFormat="1" applyFont="1" applyBorder="1" applyAlignment="1">
      <alignment horizontal="center"/>
    </xf>
    <xf numFmtId="180" fontId="70" fillId="0" borderId="108" xfId="46" applyNumberFormat="1" applyFont="1" applyBorder="1" applyAlignment="1">
      <alignment horizontal="center"/>
    </xf>
    <xf numFmtId="0" fontId="70" fillId="0" borderId="88" xfId="46" applyFont="1" applyBorder="1"/>
    <xf numFmtId="180" fontId="70" fillId="53" borderId="88" xfId="47" applyNumberFormat="1" applyFont="1" applyFill="1" applyBorder="1" applyAlignment="1">
      <alignment horizontal="center"/>
    </xf>
    <xf numFmtId="180" fontId="70" fillId="53" borderId="88" xfId="46" applyNumberFormat="1" applyFont="1" applyFill="1" applyBorder="1" applyAlignment="1">
      <alignment horizontal="center"/>
    </xf>
    <xf numFmtId="0" fontId="70" fillId="53" borderId="88" xfId="46" applyFont="1" applyFill="1" applyBorder="1"/>
    <xf numFmtId="180" fontId="70" fillId="54" borderId="88" xfId="46" applyNumberFormat="1" applyFont="1" applyFill="1" applyBorder="1" applyAlignment="1">
      <alignment horizontal="center"/>
    </xf>
    <xf numFmtId="180" fontId="70" fillId="54" borderId="88" xfId="46" applyNumberFormat="1" applyFont="1" applyFill="1" applyBorder="1" applyAlignment="1">
      <alignment horizontal="center" vertical="center"/>
    </xf>
    <xf numFmtId="180" fontId="70" fillId="2" borderId="88" xfId="46" applyNumberFormat="1" applyFont="1" applyFill="1" applyBorder="1" applyAlignment="1">
      <alignment horizontal="center"/>
    </xf>
    <xf numFmtId="180" fontId="70" fillId="2" borderId="0" xfId="47" applyNumberFormat="1" applyFont="1" applyFill="1"/>
    <xf numFmtId="180" fontId="70" fillId="2" borderId="0" xfId="46" applyNumberFormat="1" applyFont="1" applyFill="1"/>
    <xf numFmtId="180" fontId="70" fillId="2" borderId="88" xfId="46" applyNumberFormat="1" applyFont="1" applyFill="1" applyBorder="1" applyAlignment="1">
      <alignment horizontal="center" vertical="center"/>
    </xf>
    <xf numFmtId="180" fontId="70" fillId="54" borderId="88" xfId="46" applyNumberFormat="1" applyFont="1" applyFill="1" applyBorder="1"/>
    <xf numFmtId="180" fontId="70" fillId="54" borderId="88" xfId="47" applyNumberFormat="1" applyFont="1" applyFill="1" applyBorder="1"/>
    <xf numFmtId="168" fontId="70" fillId="0" borderId="88" xfId="46" applyNumberFormat="1" applyFont="1" applyBorder="1" applyAlignment="1">
      <alignment horizontal="center" vertical="center"/>
    </xf>
    <xf numFmtId="180" fontId="70" fillId="0" borderId="88" xfId="46" applyNumberFormat="1" applyFont="1" applyBorder="1" applyAlignment="1">
      <alignment horizontal="center" vertical="center"/>
    </xf>
    <xf numFmtId="0" fontId="0" fillId="0" borderId="51" xfId="0" applyBorder="1" applyAlignment="1">
      <alignment horizontal="left"/>
    </xf>
    <xf numFmtId="10" fontId="0" fillId="0" borderId="51" xfId="0" applyNumberFormat="1" applyBorder="1" applyAlignment="1">
      <alignment horizontal="center"/>
    </xf>
    <xf numFmtId="167" fontId="4" fillId="2" borderId="3" xfId="0" applyNumberFormat="1" applyFont="1" applyFill="1" applyBorder="1" applyAlignment="1">
      <alignment vertical="center"/>
    </xf>
    <xf numFmtId="0" fontId="4" fillId="0" borderId="0" xfId="0" applyFont="1" applyFill="1"/>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51" xfId="0" applyFont="1" applyFill="1" applyBorder="1"/>
    <xf numFmtId="0" fontId="7" fillId="0" borderId="51" xfId="0" applyFont="1" applyFill="1" applyBorder="1" applyAlignment="1">
      <alignment horizontal="center" vertical="center"/>
    </xf>
    <xf numFmtId="0" fontId="4" fillId="0" borderId="51" xfId="0" applyFont="1" applyFill="1" applyBorder="1" applyAlignment="1">
      <alignment horizontal="center" vertical="center"/>
    </xf>
    <xf numFmtId="0" fontId="0" fillId="0" borderId="51" xfId="0" applyNumberFormat="1" applyFill="1" applyBorder="1" applyAlignment="1">
      <alignment horizontal="right"/>
    </xf>
    <xf numFmtId="0" fontId="4" fillId="0" borderId="51" xfId="0" applyFont="1" applyFill="1" applyBorder="1" applyAlignment="1">
      <alignment vertical="center"/>
    </xf>
    <xf numFmtId="0" fontId="4" fillId="0" borderId="51" xfId="0" applyFont="1" applyFill="1" applyBorder="1" applyAlignment="1">
      <alignment horizontal="center"/>
    </xf>
    <xf numFmtId="0" fontId="10" fillId="0" borderId="51" xfId="0" applyFont="1" applyFill="1" applyBorder="1" applyAlignment="1">
      <alignment horizontal="center" vertical="center"/>
    </xf>
    <xf numFmtId="0" fontId="10" fillId="0" borderId="51" xfId="0" applyFont="1" applyFill="1" applyBorder="1" applyAlignment="1">
      <alignment vertical="center"/>
    </xf>
    <xf numFmtId="0" fontId="39" fillId="0" borderId="51" xfId="0" applyFont="1" applyFill="1" applyBorder="1" applyAlignment="1">
      <alignment vertical="center"/>
    </xf>
    <xf numFmtId="0" fontId="10" fillId="0" borderId="51" xfId="0" applyNumberFormat="1" applyFont="1" applyFill="1" applyBorder="1" applyAlignment="1">
      <alignment horizontal="right" vertical="center"/>
    </xf>
    <xf numFmtId="0" fontId="38" fillId="0" borderId="51" xfId="0" applyFont="1" applyFill="1" applyBorder="1" applyAlignment="1">
      <alignment vertical="center"/>
    </xf>
    <xf numFmtId="0" fontId="38" fillId="0" borderId="51" xfId="0" applyFont="1" applyFill="1" applyBorder="1" applyAlignment="1">
      <alignment horizontal="center" vertical="center"/>
    </xf>
    <xf numFmtId="0" fontId="39" fillId="0" borderId="51" xfId="0" applyFont="1" applyFill="1" applyBorder="1" applyAlignment="1">
      <alignment horizontal="center" vertical="center"/>
    </xf>
    <xf numFmtId="3" fontId="0" fillId="0" borderId="51" xfId="0" applyNumberFormat="1" applyFill="1" applyBorder="1"/>
    <xf numFmtId="166" fontId="10" fillId="0" borderId="51" xfId="0" applyNumberFormat="1" applyFont="1" applyFill="1" applyBorder="1" applyAlignment="1">
      <alignment vertical="center"/>
    </xf>
    <xf numFmtId="0" fontId="0" fillId="0" borderId="51" xfId="0" applyFill="1" applyBorder="1" applyAlignment="1">
      <alignment wrapText="1"/>
    </xf>
    <xf numFmtId="0" fontId="4" fillId="0" borderId="51" xfId="0" applyFont="1" applyFill="1" applyBorder="1" applyAlignment="1">
      <alignment vertical="center" wrapText="1"/>
    </xf>
    <xf numFmtId="0" fontId="0" fillId="0" borderId="51" xfId="0" applyFill="1" applyBorder="1" applyAlignment="1">
      <alignment horizontal="left" wrapText="1"/>
    </xf>
    <xf numFmtId="0" fontId="10" fillId="0" borderId="51" xfId="0" applyFont="1" applyFill="1" applyBorder="1" applyAlignment="1">
      <alignment vertical="center" wrapText="1"/>
    </xf>
    <xf numFmtId="0" fontId="4" fillId="0" borderId="6" xfId="0" applyFont="1" applyFill="1" applyBorder="1" applyAlignment="1">
      <alignment vertical="center"/>
    </xf>
    <xf numFmtId="0" fontId="45" fillId="41" borderId="110" xfId="0" applyFont="1" applyFill="1" applyBorder="1" applyAlignment="1">
      <alignment horizontal="center" vertical="center" wrapText="1"/>
    </xf>
    <xf numFmtId="0" fontId="4" fillId="2" borderId="0" xfId="0" applyFont="1" applyFill="1" applyBorder="1"/>
    <xf numFmtId="0" fontId="45" fillId="41" borderId="51" xfId="0" applyFont="1" applyFill="1" applyBorder="1" applyAlignment="1">
      <alignment horizontal="center" vertical="center" wrapText="1"/>
    </xf>
    <xf numFmtId="0" fontId="4" fillId="2" borderId="51" xfId="0" applyFont="1" applyFill="1" applyBorder="1"/>
    <xf numFmtId="0" fontId="4" fillId="37" borderId="51" xfId="0" applyFont="1" applyFill="1" applyBorder="1"/>
    <xf numFmtId="0" fontId="10" fillId="37" borderId="51" xfId="0" applyFont="1" applyFill="1" applyBorder="1" applyAlignment="1">
      <alignment horizontal="center"/>
    </xf>
    <xf numFmtId="0" fontId="10" fillId="0" borderId="51" xfId="0" applyFont="1" applyFill="1" applyBorder="1" applyAlignment="1">
      <alignment horizontal="center"/>
    </xf>
    <xf numFmtId="0" fontId="4" fillId="36" borderId="51" xfId="0" applyFont="1" applyFill="1" applyBorder="1"/>
    <xf numFmtId="0" fontId="10" fillId="55" borderId="51" xfId="0" applyFont="1" applyFill="1" applyBorder="1" applyAlignment="1">
      <alignment horizontal="center"/>
    </xf>
    <xf numFmtId="0" fontId="10" fillId="36" borderId="51" xfId="0" applyFont="1" applyFill="1" applyBorder="1" applyAlignment="1">
      <alignment horizontal="center"/>
    </xf>
    <xf numFmtId="0" fontId="4" fillId="39" borderId="51" xfId="0" applyFont="1" applyFill="1" applyBorder="1"/>
    <xf numFmtId="0" fontId="4" fillId="55" borderId="51" xfId="0" applyFont="1" applyFill="1" applyBorder="1" applyAlignment="1">
      <alignment horizontal="center"/>
    </xf>
    <xf numFmtId="0" fontId="0" fillId="0" borderId="51" xfId="0" applyFill="1" applyBorder="1" applyAlignment="1">
      <alignment horizontal="center"/>
    </xf>
    <xf numFmtId="0" fontId="45" fillId="41" borderId="111" xfId="0" applyFont="1" applyFill="1" applyBorder="1" applyAlignment="1">
      <alignment horizontal="center" vertical="center" wrapText="1"/>
    </xf>
    <xf numFmtId="0" fontId="4" fillId="0" borderId="51" xfId="0" applyFont="1" applyFill="1" applyBorder="1" applyAlignment="1">
      <alignment horizontal="left" vertical="center"/>
    </xf>
    <xf numFmtId="0" fontId="16" fillId="0" borderId="51" xfId="0" applyFont="1" applyFill="1" applyBorder="1" applyAlignment="1">
      <alignment horizontal="center" vertical="center"/>
    </xf>
    <xf numFmtId="167" fontId="4" fillId="0" borderId="51" xfId="43" applyNumberFormat="1" applyFont="1" applyFill="1" applyBorder="1" applyAlignment="1">
      <alignment vertical="center"/>
    </xf>
    <xf numFmtId="0" fontId="16" fillId="0" borderId="51" xfId="0" applyFont="1" applyFill="1" applyBorder="1" applyAlignment="1">
      <alignment vertical="center"/>
    </xf>
    <xf numFmtId="167" fontId="4" fillId="0" borderId="51" xfId="43" applyNumberFormat="1" applyFont="1" applyFill="1" applyBorder="1" applyAlignment="1">
      <alignment horizontal="center" vertical="center"/>
    </xf>
    <xf numFmtId="0" fontId="15" fillId="0" borderId="51" xfId="0" applyFont="1" applyFill="1" applyBorder="1" applyAlignment="1">
      <alignment horizontal="center" vertical="center"/>
    </xf>
    <xf numFmtId="1" fontId="4" fillId="0" borderId="51" xfId="0" applyNumberFormat="1" applyFont="1" applyFill="1" applyBorder="1" applyAlignment="1">
      <alignment vertical="center"/>
    </xf>
    <xf numFmtId="0" fontId="4" fillId="55" borderId="51" xfId="0" applyFont="1" applyFill="1" applyBorder="1" applyAlignment="1">
      <alignment vertical="center"/>
    </xf>
    <xf numFmtId="0" fontId="45" fillId="41" borderId="112" xfId="0" applyFont="1" applyFill="1" applyBorder="1" applyAlignment="1">
      <alignment horizontal="center" vertical="center" wrapText="1"/>
    </xf>
    <xf numFmtId="0" fontId="52" fillId="0" borderId="0" xfId="0" applyFont="1" applyFill="1" applyBorder="1" applyAlignment="1">
      <alignment horizontal="left" vertical="top" wrapText="1"/>
    </xf>
    <xf numFmtId="0" fontId="52" fillId="0" borderId="0" xfId="0" applyFont="1" applyFill="1" applyBorder="1" applyAlignment="1">
      <alignment horizontal="left" vertical="top"/>
    </xf>
    <xf numFmtId="0" fontId="4" fillId="0" borderId="0" xfId="0" applyFont="1" applyFill="1" applyBorder="1"/>
    <xf numFmtId="0" fontId="13" fillId="0" borderId="0" xfId="0" applyFont="1" applyFill="1" applyBorder="1" applyAlignment="1">
      <alignment horizontal="left" vertical="center" wrapText="1"/>
    </xf>
    <xf numFmtId="0" fontId="4" fillId="0" borderId="0" xfId="0" applyFont="1" applyFill="1" applyBorder="1" applyAlignment="1">
      <alignment horizontal="center"/>
    </xf>
    <xf numFmtId="0" fontId="7" fillId="2" borderId="51" xfId="0" applyFont="1" applyFill="1" applyBorder="1" applyAlignment="1">
      <alignment horizontal="center" vertical="center"/>
    </xf>
    <xf numFmtId="0" fontId="4" fillId="2" borderId="51" xfId="0" applyFont="1" applyFill="1" applyBorder="1" applyAlignment="1">
      <alignment horizontal="left" vertical="center"/>
    </xf>
    <xf numFmtId="0" fontId="10" fillId="2" borderId="51" xfId="0" applyFont="1" applyFill="1" applyBorder="1" applyAlignment="1">
      <alignment horizontal="center" vertical="center"/>
    </xf>
    <xf numFmtId="0" fontId="4" fillId="2" borderId="51" xfId="0" applyFont="1" applyFill="1" applyBorder="1" applyAlignment="1">
      <alignment horizontal="center" vertical="center"/>
    </xf>
    <xf numFmtId="0" fontId="4" fillId="3" borderId="51" xfId="0" applyFont="1" applyFill="1" applyBorder="1" applyAlignment="1">
      <alignment horizontal="center"/>
    </xf>
    <xf numFmtId="0" fontId="4" fillId="2" borderId="51" xfId="0" applyFont="1" applyFill="1" applyBorder="1" applyAlignment="1">
      <alignment vertical="center"/>
    </xf>
    <xf numFmtId="0" fontId="10" fillId="2" borderId="51" xfId="0" applyFont="1" applyFill="1" applyBorder="1" applyAlignment="1">
      <alignment horizontal="center"/>
    </xf>
    <xf numFmtId="0" fontId="4" fillId="0" borderId="51" xfId="0" applyFont="1" applyBorder="1" applyAlignment="1">
      <alignment horizontal="left" vertical="center"/>
    </xf>
    <xf numFmtId="0" fontId="4" fillId="2" borderId="0" xfId="0" applyFont="1" applyFill="1" applyBorder="1" applyAlignment="1">
      <alignment horizontal="center" vertical="center"/>
    </xf>
    <xf numFmtId="0" fontId="4" fillId="0" borderId="0" xfId="0" applyFont="1" applyBorder="1" applyAlignment="1">
      <alignment horizontal="left" vertical="center"/>
    </xf>
    <xf numFmtId="0" fontId="45" fillId="41" borderId="113" xfId="0" applyFont="1" applyFill="1" applyBorder="1" applyAlignment="1">
      <alignment horizontal="center" vertical="center" wrapText="1"/>
    </xf>
    <xf numFmtId="0" fontId="50" fillId="2" borderId="51" xfId="0" applyFont="1" applyFill="1" applyBorder="1" applyAlignment="1">
      <alignment horizontal="center" vertical="center"/>
    </xf>
    <xf numFmtId="0" fontId="50" fillId="2" borderId="51" xfId="0" applyFont="1" applyFill="1" applyBorder="1" applyAlignment="1">
      <alignment vertical="center"/>
    </xf>
    <xf numFmtId="0" fontId="10" fillId="2" borderId="51" xfId="0" applyFont="1" applyFill="1" applyBorder="1" applyAlignment="1">
      <alignment vertical="center"/>
    </xf>
    <xf numFmtId="3" fontId="4" fillId="2" borderId="51" xfId="0" applyNumberFormat="1" applyFont="1" applyFill="1" applyBorder="1" applyAlignment="1">
      <alignment horizontal="right" vertical="center"/>
    </xf>
    <xf numFmtId="3" fontId="10" fillId="2" borderId="51" xfId="0" applyNumberFormat="1" applyFont="1" applyFill="1" applyBorder="1" applyAlignment="1">
      <alignment horizontal="right" vertical="center"/>
    </xf>
    <xf numFmtId="0" fontId="4" fillId="2" borderId="109" xfId="0" applyFont="1" applyFill="1" applyBorder="1" applyAlignment="1">
      <alignment vertical="center"/>
    </xf>
    <xf numFmtId="0" fontId="4" fillId="2" borderId="50" xfId="0" applyFont="1" applyFill="1" applyBorder="1" applyAlignment="1">
      <alignment horizontal="center" vertical="center"/>
    </xf>
    <xf numFmtId="0" fontId="4" fillId="2" borderId="32" xfId="0" applyFont="1" applyFill="1" applyBorder="1" applyAlignment="1">
      <alignment horizontal="center" vertical="center"/>
    </xf>
    <xf numFmtId="0" fontId="79" fillId="41" borderId="112" xfId="0" applyFont="1" applyFill="1" applyBorder="1" applyAlignment="1">
      <alignment horizontal="center" vertical="center" wrapText="1"/>
    </xf>
    <xf numFmtId="0" fontId="10" fillId="2" borderId="109" xfId="0" applyFont="1" applyFill="1" applyBorder="1" applyAlignment="1">
      <alignment horizontal="center"/>
    </xf>
    <xf numFmtId="0" fontId="4" fillId="0" borderId="50" xfId="0" applyFont="1" applyFill="1" applyBorder="1" applyAlignment="1">
      <alignment horizontal="center" vertical="center"/>
    </xf>
    <xf numFmtId="0" fontId="4" fillId="0" borderId="50" xfId="0" applyFont="1" applyFill="1" applyBorder="1" applyAlignment="1">
      <alignment vertical="center"/>
    </xf>
    <xf numFmtId="0" fontId="15" fillId="0" borderId="50" xfId="0" applyFont="1" applyFill="1" applyBorder="1" applyAlignment="1">
      <alignment horizontal="center" vertical="center"/>
    </xf>
    <xf numFmtId="0" fontId="5" fillId="2" borderId="110"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4" xfId="0" applyFont="1" applyFill="1" applyBorder="1" applyAlignment="1">
      <alignment vertical="center"/>
    </xf>
    <xf numFmtId="0" fontId="4" fillId="2" borderId="115"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2" borderId="109" xfId="0" applyFont="1" applyFill="1" applyBorder="1" applyAlignment="1">
      <alignment horizontal="center" vertical="center"/>
    </xf>
    <xf numFmtId="0" fontId="4" fillId="0" borderId="50" xfId="0" applyFont="1" applyFill="1" applyBorder="1" applyAlignment="1">
      <alignment horizontal="left" vertical="center"/>
    </xf>
    <xf numFmtId="167" fontId="4" fillId="0" borderId="50" xfId="43" applyNumberFormat="1" applyFont="1" applyFill="1" applyBorder="1" applyAlignment="1">
      <alignment vertical="center"/>
    </xf>
    <xf numFmtId="0" fontId="4" fillId="2" borderId="110" xfId="0" applyFont="1" applyFill="1" applyBorder="1" applyAlignment="1">
      <alignment horizontal="center" vertical="center"/>
    </xf>
    <xf numFmtId="167" fontId="4" fillId="2" borderId="115" xfId="43" applyNumberFormat="1" applyFont="1" applyFill="1" applyBorder="1" applyAlignment="1">
      <alignment horizontal="center" vertical="center"/>
    </xf>
    <xf numFmtId="0" fontId="4" fillId="2" borderId="28" xfId="0" applyFont="1" applyFill="1" applyBorder="1" applyAlignment="1">
      <alignment vertical="center"/>
    </xf>
    <xf numFmtId="0" fontId="4" fillId="2" borderId="29" xfId="0" applyFont="1" applyFill="1" applyBorder="1" applyAlignment="1">
      <alignment horizontal="center" vertical="center"/>
    </xf>
    <xf numFmtId="0" fontId="4" fillId="2" borderId="29" xfId="0" applyFont="1" applyFill="1" applyBorder="1" applyAlignment="1">
      <alignment vertical="center"/>
    </xf>
    <xf numFmtId="0" fontId="4" fillId="2" borderId="30" xfId="0" applyFont="1" applyFill="1" applyBorder="1" applyAlignment="1">
      <alignment vertical="center"/>
    </xf>
    <xf numFmtId="3" fontId="4" fillId="0" borderId="51" xfId="0" applyNumberFormat="1" applyFont="1" applyFill="1" applyBorder="1" applyAlignment="1">
      <alignment vertical="center"/>
    </xf>
    <xf numFmtId="0" fontId="4" fillId="2" borderId="6" xfId="0" applyFont="1" applyFill="1" applyBorder="1" applyAlignment="1">
      <alignment horizontal="center" vertical="center"/>
    </xf>
    <xf numFmtId="0" fontId="10" fillId="0" borderId="50" xfId="0" applyFont="1" applyFill="1" applyBorder="1" applyAlignment="1">
      <alignment vertical="center" wrapText="1"/>
    </xf>
    <xf numFmtId="3" fontId="0" fillId="0" borderId="50" xfId="0" applyNumberFormat="1" applyFill="1" applyBorder="1"/>
    <xf numFmtId="0" fontId="10" fillId="0" borderId="50" xfId="0" applyFont="1" applyFill="1" applyBorder="1" applyAlignment="1">
      <alignment horizontal="center" vertical="center"/>
    </xf>
    <xf numFmtId="166" fontId="10" fillId="0" borderId="50" xfId="0" applyNumberFormat="1" applyFont="1" applyFill="1" applyBorder="1" applyAlignment="1">
      <alignment vertical="center"/>
    </xf>
    <xf numFmtId="0" fontId="4" fillId="2" borderId="114" xfId="0" applyFont="1" applyFill="1" applyBorder="1" applyAlignment="1">
      <alignment vertical="center" wrapText="1"/>
    </xf>
    <xf numFmtId="0" fontId="4" fillId="2" borderId="114" xfId="0" applyFont="1" applyFill="1" applyBorder="1" applyAlignment="1">
      <alignment horizontal="right" vertical="center"/>
    </xf>
    <xf numFmtId="3" fontId="0" fillId="0" borderId="51" xfId="0" applyNumberFormat="1" applyFont="1" applyFill="1" applyBorder="1" applyAlignment="1">
      <alignment horizontal="right"/>
    </xf>
    <xf numFmtId="167" fontId="10" fillId="0" borderId="51" xfId="43" applyNumberFormat="1" applyFont="1" applyFill="1" applyBorder="1" applyAlignment="1">
      <alignment vertical="center"/>
    </xf>
    <xf numFmtId="3" fontId="10" fillId="0" borderId="51" xfId="0" applyNumberFormat="1" applyFont="1" applyFill="1" applyBorder="1" applyAlignment="1">
      <alignment horizontal="right" vertical="center"/>
    </xf>
    <xf numFmtId="0" fontId="10" fillId="0" borderId="51" xfId="0" applyFont="1" applyFill="1" applyBorder="1" applyAlignment="1">
      <alignment horizontal="right" vertical="center"/>
    </xf>
    <xf numFmtId="0" fontId="50" fillId="0" borderId="0" xfId="0" applyFont="1" applyFill="1" applyBorder="1" applyAlignment="1">
      <alignment horizontal="left" wrapText="1"/>
    </xf>
    <xf numFmtId="0" fontId="5" fillId="0" borderId="51" xfId="0" applyFont="1" applyFill="1" applyBorder="1" applyAlignment="1">
      <alignment vertical="center"/>
    </xf>
    <xf numFmtId="0" fontId="7" fillId="2" borderId="0" xfId="0" applyFont="1" applyFill="1" applyBorder="1" applyAlignment="1">
      <alignment horizontal="center" vertical="center"/>
    </xf>
    <xf numFmtId="0" fontId="42" fillId="2" borderId="0" xfId="0" applyFont="1" applyFill="1" applyBorder="1" applyAlignment="1">
      <alignment horizontal="center" vertical="center"/>
    </xf>
    <xf numFmtId="0" fontId="40" fillId="2" borderId="0" xfId="0" applyFont="1" applyFill="1" applyBorder="1" applyAlignment="1">
      <alignment horizontal="center" vertical="center"/>
    </xf>
    <xf numFmtId="0" fontId="42" fillId="0" borderId="51" xfId="0" applyFont="1" applyFill="1" applyBorder="1" applyAlignment="1">
      <alignment horizontal="center" vertical="center"/>
    </xf>
    <xf numFmtId="0" fontId="42" fillId="2" borderId="51" xfId="0" applyFont="1" applyFill="1" applyBorder="1" applyAlignment="1">
      <alignment horizontal="center"/>
    </xf>
    <xf numFmtId="0" fontId="42" fillId="0" borderId="51" xfId="0" applyFont="1" applyFill="1" applyBorder="1" applyAlignment="1">
      <alignment horizontal="center"/>
    </xf>
    <xf numFmtId="165" fontId="4" fillId="0" borderId="51" xfId="0" applyNumberFormat="1" applyFont="1" applyFill="1" applyBorder="1" applyAlignment="1">
      <alignment vertical="center"/>
    </xf>
    <xf numFmtId="0" fontId="44" fillId="41" borderId="28" xfId="0" applyFont="1" applyFill="1" applyBorder="1" applyAlignment="1">
      <alignment horizontal="center" vertical="center" wrapText="1"/>
    </xf>
    <xf numFmtId="0" fontId="44" fillId="41" borderId="29" xfId="0" applyFont="1" applyFill="1" applyBorder="1" applyAlignment="1">
      <alignment horizontal="center" vertical="center" wrapText="1"/>
    </xf>
    <xf numFmtId="0" fontId="44" fillId="41" borderId="30" xfId="0" applyFont="1" applyFill="1" applyBorder="1" applyAlignment="1">
      <alignment horizontal="center" vertical="center" wrapText="1"/>
    </xf>
    <xf numFmtId="0" fontId="43" fillId="40" borderId="0" xfId="0" applyFont="1" applyFill="1" applyAlignment="1">
      <alignment horizontal="left" vertical="top" wrapText="1"/>
    </xf>
    <xf numFmtId="0" fontId="45" fillId="41" borderId="33" xfId="0" applyFont="1" applyFill="1" applyBorder="1" applyAlignment="1">
      <alignment horizontal="center" vertical="center" wrapText="1"/>
    </xf>
    <xf numFmtId="0" fontId="45" fillId="41" borderId="34" xfId="0" applyFont="1" applyFill="1" applyBorder="1" applyAlignment="1">
      <alignment horizontal="center" vertical="center" wrapText="1"/>
    </xf>
    <xf numFmtId="0" fontId="45" fillId="41" borderId="35" xfId="0" applyFont="1" applyFill="1" applyBorder="1" applyAlignment="1">
      <alignment horizontal="center" vertical="center" wrapText="1"/>
    </xf>
    <xf numFmtId="0" fontId="56" fillId="41" borderId="33" xfId="0" applyFont="1" applyFill="1" applyBorder="1" applyAlignment="1">
      <alignment horizontal="center" vertical="center" wrapText="1"/>
    </xf>
    <xf numFmtId="0" fontId="56" fillId="41" borderId="34" xfId="0" applyFont="1" applyFill="1" applyBorder="1" applyAlignment="1">
      <alignment horizontal="center" vertical="center" wrapText="1"/>
    </xf>
    <xf numFmtId="0" fontId="56" fillId="41" borderId="35" xfId="0" applyFont="1" applyFill="1" applyBorder="1" applyAlignment="1">
      <alignment horizontal="center" vertical="center" wrapText="1"/>
    </xf>
    <xf numFmtId="0" fontId="43" fillId="36" borderId="36" xfId="0" applyFont="1" applyFill="1" applyBorder="1" applyAlignment="1">
      <alignment horizontal="left" vertical="center" wrapText="1"/>
    </xf>
    <xf numFmtId="0" fontId="43" fillId="36" borderId="31" xfId="0" applyFont="1" applyFill="1" applyBorder="1" applyAlignment="1">
      <alignment horizontal="left" vertical="center" wrapText="1"/>
    </xf>
    <xf numFmtId="0" fontId="43" fillId="36" borderId="37" xfId="0" applyFont="1" applyFill="1" applyBorder="1" applyAlignment="1">
      <alignment horizontal="left" vertical="center" wrapText="1"/>
    </xf>
    <xf numFmtId="0" fontId="41" fillId="36" borderId="38" xfId="0" applyFont="1" applyFill="1" applyBorder="1" applyAlignment="1">
      <alignment horizontal="left" vertical="center" wrapText="1"/>
    </xf>
    <xf numFmtId="0" fontId="41" fillId="36" borderId="0" xfId="0" applyFont="1" applyFill="1" applyAlignment="1">
      <alignment horizontal="left" vertical="center" wrapText="1"/>
    </xf>
    <xf numFmtId="0" fontId="41" fillId="36" borderId="39" xfId="0" applyFont="1" applyFill="1" applyBorder="1" applyAlignment="1">
      <alignment horizontal="left" vertical="center" wrapText="1"/>
    </xf>
    <xf numFmtId="0" fontId="43" fillId="36" borderId="38" xfId="0" applyFont="1" applyFill="1" applyBorder="1" applyAlignment="1">
      <alignment horizontal="left" vertical="center" wrapText="1"/>
    </xf>
    <xf numFmtId="0" fontId="43" fillId="36" borderId="0" xfId="0" applyFont="1" applyFill="1" applyAlignment="1">
      <alignment horizontal="left" vertical="center" wrapText="1"/>
    </xf>
    <xf numFmtId="0" fontId="43" fillId="36" borderId="39" xfId="0" applyFont="1" applyFill="1" applyBorder="1" applyAlignment="1">
      <alignment horizontal="left" vertical="center" wrapText="1"/>
    </xf>
    <xf numFmtId="0" fontId="43" fillId="36" borderId="40" xfId="0" applyFont="1" applyFill="1" applyBorder="1" applyAlignment="1">
      <alignment horizontal="left" vertical="center" wrapText="1"/>
    </xf>
    <xf numFmtId="0" fontId="43" fillId="36" borderId="27" xfId="0" applyFont="1" applyFill="1" applyBorder="1" applyAlignment="1">
      <alignment horizontal="left" vertical="center" wrapText="1"/>
    </xf>
    <xf numFmtId="0" fontId="43" fillId="36" borderId="41" xfId="0" applyFont="1" applyFill="1" applyBorder="1" applyAlignment="1">
      <alignment horizontal="left" vertical="center" wrapText="1"/>
    </xf>
    <xf numFmtId="0" fontId="43" fillId="36" borderId="28" xfId="0" applyFont="1" applyFill="1" applyBorder="1" applyAlignment="1">
      <alignment horizontal="left" vertical="center" wrapText="1"/>
    </xf>
    <xf numFmtId="0" fontId="43" fillId="36" borderId="29" xfId="0" applyFont="1" applyFill="1" applyBorder="1" applyAlignment="1">
      <alignment horizontal="left" vertical="center" wrapText="1"/>
    </xf>
    <xf numFmtId="0" fontId="43" fillId="36" borderId="30" xfId="0" applyFont="1" applyFill="1" applyBorder="1" applyAlignment="1">
      <alignment horizontal="left" vertical="center" wrapText="1"/>
    </xf>
    <xf numFmtId="0" fontId="54" fillId="36" borderId="28" xfId="0" applyFont="1" applyFill="1" applyBorder="1" applyAlignment="1">
      <alignment horizontal="left" vertical="center" wrapText="1"/>
    </xf>
    <xf numFmtId="0" fontId="57" fillId="36" borderId="28" xfId="1" applyFont="1" applyFill="1" applyBorder="1" applyAlignment="1">
      <alignment horizontal="left" vertical="center" wrapText="1"/>
    </xf>
    <xf numFmtId="0" fontId="57" fillId="36" borderId="29" xfId="1" applyFont="1" applyFill="1" applyBorder="1" applyAlignment="1">
      <alignment horizontal="left" vertical="center" wrapText="1"/>
    </xf>
    <xf numFmtId="0" fontId="57" fillId="36" borderId="30" xfId="1" applyFont="1" applyFill="1" applyBorder="1" applyAlignment="1">
      <alignment horizontal="left"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0" xfId="0" applyFont="1" applyFill="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 xfId="0" applyFont="1" applyFill="1" applyBorder="1" applyAlignment="1">
      <alignment horizontal="left" vertical="center"/>
    </xf>
    <xf numFmtId="0" fontId="4" fillId="2" borderId="16" xfId="0" applyFont="1" applyFill="1" applyBorder="1" applyAlignment="1">
      <alignment horizontal="left" vertical="center"/>
    </xf>
    <xf numFmtId="0" fontId="3" fillId="2" borderId="0" xfId="0" applyFont="1" applyFill="1" applyAlignment="1">
      <alignment horizontal="left" vertical="center" wrapText="1"/>
    </xf>
    <xf numFmtId="0" fontId="20" fillId="0" borderId="0" xfId="0" applyFont="1" applyAlignment="1">
      <alignment vertical="top" wrapText="1"/>
    </xf>
    <xf numFmtId="0" fontId="64" fillId="36" borderId="86" xfId="0" applyFont="1" applyFill="1" applyBorder="1" applyAlignment="1">
      <alignment horizontal="center" wrapText="1"/>
    </xf>
    <xf numFmtId="0" fontId="64" fillId="36" borderId="46" xfId="0" applyFont="1" applyFill="1" applyBorder="1" applyAlignment="1">
      <alignment horizontal="center" vertical="center"/>
    </xf>
    <xf numFmtId="0" fontId="64" fillId="36" borderId="47" xfId="0" applyFont="1" applyFill="1" applyBorder="1" applyAlignment="1">
      <alignment horizontal="center" vertical="center"/>
    </xf>
    <xf numFmtId="0" fontId="68" fillId="51" borderId="46" xfId="0" applyFont="1" applyFill="1" applyBorder="1" applyAlignment="1">
      <alignment horizontal="center" vertical="center"/>
    </xf>
    <xf numFmtId="0" fontId="68" fillId="51" borderId="47" xfId="0" applyFont="1" applyFill="1" applyBorder="1" applyAlignment="1">
      <alignment horizontal="center" vertical="center"/>
    </xf>
    <xf numFmtId="0" fontId="69" fillId="44" borderId="86" xfId="0" applyFont="1" applyFill="1" applyBorder="1" applyAlignment="1">
      <alignment horizontal="center"/>
    </xf>
    <xf numFmtId="0" fontId="65" fillId="36" borderId="81" xfId="0" applyFont="1" applyFill="1" applyBorder="1" applyAlignment="1">
      <alignment horizontal="center" vertical="center"/>
    </xf>
    <xf numFmtId="0" fontId="65" fillId="36" borderId="82" xfId="0" applyFont="1" applyFill="1" applyBorder="1" applyAlignment="1">
      <alignment horizontal="center" vertical="center"/>
    </xf>
    <xf numFmtId="0" fontId="67" fillId="49" borderId="51" xfId="0" applyFont="1" applyFill="1" applyBorder="1" applyAlignment="1" applyProtection="1">
      <alignment horizontal="center" vertical="center"/>
      <protection locked="0"/>
    </xf>
    <xf numFmtId="169" fontId="43" fillId="36" borderId="51" xfId="45" applyNumberFormat="1" applyFont="1" applyFill="1" applyBorder="1" applyAlignment="1">
      <alignment horizontal="center" vertical="center"/>
    </xf>
    <xf numFmtId="0" fontId="65" fillId="48" borderId="81" xfId="0" applyFont="1" applyFill="1" applyBorder="1" applyAlignment="1">
      <alignment horizontal="center" vertical="center"/>
    </xf>
    <xf numFmtId="0" fontId="61" fillId="0" borderId="43" xfId="0" applyFont="1" applyBorder="1" applyAlignment="1">
      <alignment horizontal="center" vertical="center" wrapText="1"/>
    </xf>
    <xf numFmtId="0" fontId="64" fillId="45" borderId="46" xfId="0" applyFont="1" applyFill="1" applyBorder="1" applyAlignment="1">
      <alignment horizontal="center" vertical="center" wrapText="1"/>
    </xf>
    <xf numFmtId="0" fontId="64" fillId="45" borderId="47" xfId="0" applyFont="1" applyFill="1" applyBorder="1" applyAlignment="1">
      <alignment horizontal="center" vertical="center" wrapText="1"/>
    </xf>
    <xf numFmtId="0" fontId="65" fillId="36" borderId="50" xfId="0" applyFont="1" applyFill="1" applyBorder="1" applyAlignment="1">
      <alignment horizontal="center" vertical="center"/>
    </xf>
    <xf numFmtId="0" fontId="65" fillId="36" borderId="44" xfId="0" applyFont="1" applyFill="1" applyBorder="1" applyAlignment="1">
      <alignment horizontal="center" vertical="center"/>
    </xf>
    <xf numFmtId="169" fontId="43" fillId="36" borderId="52" xfId="45" applyNumberFormat="1" applyFont="1" applyFill="1" applyBorder="1" applyAlignment="1">
      <alignment horizontal="center" vertical="center"/>
    </xf>
    <xf numFmtId="169" fontId="43" fillId="36" borderId="59" xfId="45" applyNumberFormat="1" applyFont="1" applyFill="1" applyBorder="1" applyAlignment="1">
      <alignment horizontal="center" vertical="center"/>
    </xf>
    <xf numFmtId="169" fontId="43" fillId="36" borderId="66" xfId="45" applyNumberFormat="1" applyFont="1" applyFill="1" applyBorder="1" applyAlignment="1">
      <alignment horizontal="center" vertical="center"/>
    </xf>
    <xf numFmtId="169" fontId="43" fillId="36" borderId="45" xfId="45" applyNumberFormat="1" applyFont="1" applyFill="1" applyBorder="1" applyAlignment="1">
      <alignment horizontal="center" vertical="center"/>
    </xf>
    <xf numFmtId="0" fontId="65" fillId="36" borderId="66" xfId="0" applyFont="1" applyFill="1" applyBorder="1" applyAlignment="1">
      <alignment horizontal="center" vertical="center"/>
    </xf>
    <xf numFmtId="0" fontId="64" fillId="45" borderId="77" xfId="0" applyFont="1" applyFill="1" applyBorder="1" applyAlignment="1">
      <alignment horizontal="left" vertical="center" wrapText="1"/>
    </xf>
    <xf numFmtId="0" fontId="64" fillId="45" borderId="47" xfId="0" applyFont="1" applyFill="1" applyBorder="1" applyAlignment="1">
      <alignment horizontal="left" vertical="center" wrapText="1"/>
    </xf>
    <xf numFmtId="0" fontId="65" fillId="48" borderId="79" xfId="0" applyFont="1" applyFill="1" applyBorder="1" applyAlignment="1">
      <alignment horizontal="center" vertical="center"/>
    </xf>
    <xf numFmtId="0" fontId="65" fillId="48" borderId="82" xfId="0" applyFont="1" applyFill="1" applyBorder="1" applyAlignment="1">
      <alignment horizontal="center" vertical="center"/>
    </xf>
    <xf numFmtId="0" fontId="56" fillId="43" borderId="51" xfId="0" applyFont="1" applyFill="1" applyBorder="1" applyAlignment="1">
      <alignment horizontal="center" vertical="center"/>
    </xf>
    <xf numFmtId="0" fontId="70" fillId="53" borderId="88" xfId="46" applyFont="1" applyFill="1" applyBorder="1" applyAlignment="1">
      <alignment vertical="center"/>
    </xf>
    <xf numFmtId="0" fontId="70" fillId="0" borderId="95" xfId="0" applyFont="1" applyBorder="1" applyAlignment="1">
      <alignment horizontal="center" wrapText="1"/>
    </xf>
    <xf numFmtId="0" fontId="70" fillId="0" borderId="102" xfId="0" applyFont="1" applyBorder="1" applyAlignment="1">
      <alignment horizontal="center" wrapText="1"/>
    </xf>
    <xf numFmtId="0" fontId="70" fillId="0" borderId="103" xfId="0" applyFont="1" applyBorder="1" applyAlignment="1">
      <alignment horizontal="center" wrapText="1"/>
    </xf>
    <xf numFmtId="0" fontId="70" fillId="53" borderId="96" xfId="0" applyFont="1" applyFill="1" applyBorder="1" applyAlignment="1">
      <alignment horizontal="left" vertical="center" wrapText="1"/>
    </xf>
    <xf numFmtId="0" fontId="70" fillId="53" borderId="97" xfId="0" applyFont="1" applyFill="1" applyBorder="1" applyAlignment="1">
      <alignment horizontal="left" vertical="center" wrapText="1"/>
    </xf>
    <xf numFmtId="0" fontId="70" fillId="53" borderId="88" xfId="0" applyFont="1" applyFill="1" applyBorder="1" applyAlignment="1">
      <alignment horizontal="left" vertical="center" wrapText="1"/>
    </xf>
    <xf numFmtId="0" fontId="70" fillId="53" borderId="106" xfId="0" applyFont="1" applyFill="1" applyBorder="1" applyAlignment="1">
      <alignment horizontal="left" vertical="center" wrapText="1"/>
    </xf>
    <xf numFmtId="0" fontId="70" fillId="53" borderId="88" xfId="0" applyFont="1" applyFill="1" applyBorder="1" applyAlignment="1">
      <alignment vertical="center"/>
    </xf>
    <xf numFmtId="0" fontId="70" fillId="53" borderId="88" xfId="0" applyFont="1" applyFill="1" applyBorder="1" applyAlignment="1">
      <alignment vertical="center" wrapText="1"/>
    </xf>
    <xf numFmtId="0" fontId="70" fillId="53" borderId="101" xfId="0" applyFont="1" applyFill="1" applyBorder="1" applyAlignment="1">
      <alignment vertical="center" wrapText="1"/>
    </xf>
    <xf numFmtId="0" fontId="70" fillId="53" borderId="91" xfId="0" applyFont="1" applyFill="1" applyBorder="1" applyAlignment="1">
      <alignment vertical="center" wrapText="1"/>
    </xf>
    <xf numFmtId="0" fontId="70" fillId="0" borderId="98" xfId="0" applyFont="1" applyBorder="1" applyAlignment="1">
      <alignment horizontal="center"/>
    </xf>
    <xf numFmtId="0" fontId="70" fillId="0" borderId="100" xfId="0" applyFont="1" applyBorder="1" applyAlignment="1">
      <alignment horizontal="center"/>
    </xf>
    <xf numFmtId="0" fontId="70" fillId="0" borderId="99" xfId="0" applyFont="1" applyBorder="1" applyAlignment="1">
      <alignment horizontal="center"/>
    </xf>
    <xf numFmtId="0" fontId="70" fillId="53" borderId="90" xfId="0" applyFont="1" applyFill="1" applyBorder="1" applyAlignment="1">
      <alignment vertical="center" wrapText="1"/>
    </xf>
    <xf numFmtId="0" fontId="70" fillId="0" borderId="88" xfId="0" applyFont="1" applyBorder="1" applyAlignment="1">
      <alignment horizontal="center"/>
    </xf>
    <xf numFmtId="0" fontId="70" fillId="2" borderId="88" xfId="0" applyFont="1" applyFill="1" applyBorder="1" applyAlignment="1">
      <alignment horizontal="center"/>
    </xf>
    <xf numFmtId="0" fontId="70" fillId="53" borderId="89" xfId="0" applyFont="1" applyFill="1" applyBorder="1" applyAlignment="1">
      <alignment vertical="center" wrapText="1"/>
    </xf>
    <xf numFmtId="0" fontId="70" fillId="53" borderId="89" xfId="0" applyFont="1" applyFill="1" applyBorder="1" applyAlignment="1">
      <alignment vertical="center"/>
    </xf>
    <xf numFmtId="0" fontId="70" fillId="53" borderId="90" xfId="0" applyFont="1" applyFill="1" applyBorder="1" applyAlignment="1">
      <alignment vertical="center"/>
    </xf>
    <xf numFmtId="0" fontId="70" fillId="53" borderId="91" xfId="0" applyFont="1" applyFill="1" applyBorder="1" applyAlignment="1">
      <alignment vertical="center"/>
    </xf>
    <xf numFmtId="0" fontId="70" fillId="53" borderId="92" xfId="0" applyFont="1" applyFill="1" applyBorder="1" applyAlignment="1">
      <alignment vertical="center" wrapText="1"/>
    </xf>
    <xf numFmtId="0" fontId="70" fillId="53" borderId="93" xfId="0" applyFont="1" applyFill="1" applyBorder="1" applyAlignment="1">
      <alignment vertical="center" wrapText="1"/>
    </xf>
    <xf numFmtId="0" fontId="70" fillId="53" borderId="94" xfId="0" applyFont="1" applyFill="1" applyBorder="1" applyAlignment="1">
      <alignment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50" fillId="36" borderId="51" xfId="0" applyFont="1" applyFill="1" applyBorder="1" applyAlignment="1">
      <alignment horizontal="left" vertical="top" wrapText="1"/>
    </xf>
    <xf numFmtId="0" fontId="50" fillId="0" borderId="0" xfId="0" applyFont="1" applyFill="1" applyBorder="1" applyAlignment="1">
      <alignment horizontal="left" vertical="top" wrapText="1"/>
    </xf>
    <xf numFmtId="0" fontId="13" fillId="0" borderId="0" xfId="0" applyFont="1" applyAlignment="1">
      <alignment horizontal="left" vertical="center" wrapText="1"/>
    </xf>
    <xf numFmtId="0" fontId="50" fillId="36" borderId="28" xfId="0" applyFont="1" applyFill="1" applyBorder="1" applyAlignment="1">
      <alignment horizontal="left" vertical="top" wrapText="1"/>
    </xf>
    <xf numFmtId="0" fontId="50" fillId="36" borderId="29" xfId="0" applyFont="1" applyFill="1" applyBorder="1" applyAlignment="1">
      <alignment horizontal="left" vertical="top" wrapText="1"/>
    </xf>
    <xf numFmtId="0" fontId="50" fillId="36" borderId="30" xfId="0" applyFont="1" applyFill="1" applyBorder="1" applyAlignment="1">
      <alignment horizontal="left" vertical="top" wrapText="1"/>
    </xf>
    <xf numFmtId="0" fontId="50" fillId="36" borderId="51" xfId="0" applyFont="1" applyFill="1" applyBorder="1" applyAlignment="1">
      <alignment horizontal="left" vertical="top"/>
    </xf>
    <xf numFmtId="0" fontId="52" fillId="0" borderId="0" xfId="0" applyFont="1" applyFill="1" applyBorder="1" applyAlignment="1">
      <alignment horizontal="left" vertical="top" wrapText="1"/>
    </xf>
    <xf numFmtId="0" fontId="52" fillId="0" borderId="0" xfId="0" applyFont="1" applyFill="1" applyBorder="1" applyAlignment="1">
      <alignment horizontal="left" vertical="top"/>
    </xf>
    <xf numFmtId="0" fontId="50" fillId="36" borderId="77" xfId="0" applyFont="1" applyFill="1" applyBorder="1" applyAlignment="1">
      <alignment horizontal="left" vertical="top"/>
    </xf>
    <xf numFmtId="0" fontId="50" fillId="0" borderId="0" xfId="0" applyFont="1" applyFill="1" applyBorder="1" applyAlignment="1">
      <alignment horizontal="left" vertical="top"/>
    </xf>
    <xf numFmtId="0" fontId="50" fillId="36" borderId="50" xfId="0" applyFont="1" applyFill="1" applyBorder="1" applyAlignment="1">
      <alignment horizontal="center" vertical="center"/>
    </xf>
    <xf numFmtId="0" fontId="50" fillId="36" borderId="66" xfId="0" applyFont="1" applyFill="1" applyBorder="1" applyAlignment="1">
      <alignment horizontal="center" vertical="center"/>
    </xf>
    <xf numFmtId="0" fontId="50" fillId="36" borderId="44" xfId="0" applyFont="1" applyFill="1" applyBorder="1" applyAlignment="1">
      <alignment horizontal="center" vertical="center"/>
    </xf>
    <xf numFmtId="0" fontId="49" fillId="36" borderId="51" xfId="0" applyFont="1" applyFill="1" applyBorder="1" applyAlignment="1">
      <alignment horizontal="left" vertical="top"/>
    </xf>
    <xf numFmtId="0" fontId="49" fillId="0" borderId="0" xfId="0" applyFont="1" applyFill="1" applyBorder="1" applyAlignment="1">
      <alignment horizontal="left" vertical="top" wrapText="1"/>
    </xf>
    <xf numFmtId="0" fontId="49" fillId="0" borderId="0" xfId="0" applyFont="1" applyFill="1" applyBorder="1" applyAlignment="1">
      <alignment horizontal="left" vertical="top"/>
    </xf>
    <xf numFmtId="0" fontId="50" fillId="0" borderId="0" xfId="0" applyFont="1" applyFill="1" applyBorder="1" applyAlignment="1">
      <alignment horizontal="left" wrapText="1"/>
    </xf>
    <xf numFmtId="0" fontId="82" fillId="0" borderId="0" xfId="0" applyFont="1" applyFill="1" applyBorder="1" applyAlignment="1">
      <alignment horizontal="left"/>
    </xf>
    <xf numFmtId="0" fontId="50" fillId="36" borderId="51" xfId="0" applyFont="1" applyFill="1" applyBorder="1" applyAlignment="1">
      <alignment horizontal="left" wrapText="1"/>
    </xf>
    <xf numFmtId="0" fontId="82" fillId="36" borderId="51" xfId="0" applyFont="1" applyFill="1" applyBorder="1" applyAlignment="1">
      <alignment horizontal="left"/>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Comma 2" xfId="45" xr:uid="{1A6E3EA2-4954-4AAB-9D8B-944ABFD749AD}"/>
    <cellStyle name="Comma 3" xfId="47" xr:uid="{818BB771-CEF5-46F3-9501-CD634F36AE3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6" xr:uid="{4F6C7BB7-88CD-4993-9101-A6408ECB9C9C}"/>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296">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family val="2"/>
        <scheme val="none"/>
      </font>
      <numFmt numFmtId="167" formatCode="_ * #,##0_ ;_ * \-#,##0_ ;_ * &quot;-&quot;??_ ;_ @_ "/>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numFmt numFmtId="167" formatCode="_ * #,##0_ ;_ * \-#,##0_ ;_ * &quot;-&quot;??_ ;_ @_ "/>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right"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ill>
        <patternFill>
          <bgColor theme="1"/>
        </patternFill>
      </fill>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167" formatCode="_ * #,##0_ ;_ * \-#,##0_ ;_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ill>
        <patternFill>
          <bgColor theme="1"/>
        </patternFill>
      </fill>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Open Sans"/>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ont>
        <color auto="1"/>
      </font>
      <fill>
        <patternFill>
          <bgColor theme="1"/>
        </patternFill>
      </fill>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1"/>
        </patternFill>
      </fill>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8" tint="0.79998168889431442"/>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family val="2"/>
        <scheme val="none"/>
      </font>
      <fill>
        <patternFill patternType="solid">
          <fgColor indexed="64"/>
          <bgColor theme="8" tint="0.79998168889431442"/>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family val="2"/>
        <scheme val="none"/>
      </font>
      <fill>
        <patternFill patternType="solid">
          <fgColor indexed="64"/>
          <bgColor theme="8" tint="0.79998168889431442"/>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family val="2"/>
        <scheme val="none"/>
      </font>
      <fill>
        <patternFill patternType="solid">
          <fgColor indexed="64"/>
          <bgColor theme="8" tint="0.79998168889431442"/>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right" vertical="center" textRotation="0" wrapText="0"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1" tint="0.499984740745262"/>
        </left>
        <right style="thin">
          <color theme="1" tint="0.499984740745262"/>
        </right>
        <top/>
        <bottom style="thin">
          <color theme="0" tint="-0.14999847407452621"/>
        </bottom>
      </border>
    </dxf>
    <dxf>
      <font>
        <b val="0"/>
        <i val="0"/>
        <strike val="0"/>
        <condense val="0"/>
        <extend val="0"/>
        <outline val="0"/>
        <shadow val="0"/>
        <u val="none"/>
        <vertAlign val="baseline"/>
        <sz val="12"/>
        <color auto="1"/>
        <name val="Open Sans"/>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499984740745262"/>
        </left>
        <right style="thin">
          <color theme="1" tint="0.499984740745262"/>
        </right>
        <top/>
        <bottom style="thin">
          <color theme="0" tint="-0.14999847407452621"/>
        </bottom>
        <vertical/>
        <horizontal/>
      </border>
    </dxf>
    <dxf>
      <font>
        <b val="0"/>
        <i val="0"/>
        <strike val="0"/>
        <condense val="0"/>
        <extend val="0"/>
        <outline val="0"/>
        <shadow val="0"/>
        <u val="none"/>
        <vertAlign val="baseline"/>
        <sz val="12"/>
        <color auto="1"/>
        <name val="Open Sans"/>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theme="1" tint="0.499984740745262"/>
        </right>
        <top/>
        <bottom/>
      </border>
    </dxf>
    <dxf>
      <font>
        <b val="0"/>
        <i val="0"/>
        <strike val="0"/>
        <condense val="0"/>
        <extend val="0"/>
        <outline val="0"/>
        <shadow val="0"/>
        <u val="none"/>
        <vertAlign val="baseline"/>
        <sz val="12"/>
        <color auto="1"/>
        <name val="Open Sans"/>
        <scheme val="none"/>
      </font>
      <fill>
        <patternFill patternType="solid">
          <fgColor rgb="FF000000"/>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F37100"/>
      <color rgb="FFCCCCCC"/>
      <color rgb="FFBA3DAC"/>
      <color rgb="FF4D4D4D"/>
      <color rgb="FFEF413D"/>
      <color rgb="FF999999"/>
      <color rgb="FF000000"/>
      <color rgb="FF663341"/>
      <color rgb="FF005C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1.JP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222259</xdr:colOff>
      <xdr:row>3</xdr:row>
      <xdr:rowOff>277863</xdr:rowOff>
    </xdr:from>
    <xdr:ext cx="5552519" cy="1831440"/>
    <xdr:pic>
      <xdr:nvPicPr>
        <xdr:cNvPr id="2" name="Picture 3">
          <a:extLst>
            <a:ext uri="{FF2B5EF4-FFF2-40B4-BE49-F238E27FC236}">
              <a16:creationId xmlns:a16="http://schemas.microsoft.com/office/drawing/2014/main" id="{85AF288F-87AA-44CB-B37B-15CDADE473F5}"/>
            </a:ext>
          </a:extLst>
        </xdr:cNvPr>
        <xdr:cNvPicPr>
          <a:picLocks noChangeAspect="1"/>
        </xdr:cNvPicPr>
      </xdr:nvPicPr>
      <xdr:blipFill>
        <a:blip xmlns:r="http://schemas.openxmlformats.org/officeDocument/2006/relationships" r:embed="rId1">
          <a:alphaModFix amt="20000"/>
          <a:extLst>
            <a:ext uri="{28A0092B-C50C-407E-A947-70E740481C1C}">
              <a14:useLocalDpi xmlns:a14="http://schemas.microsoft.com/office/drawing/2010/main" val="0"/>
            </a:ext>
          </a:extLst>
        </a:blip>
        <a:stretch>
          <a:fillRect/>
        </a:stretch>
      </xdr:blipFill>
      <xdr:spPr>
        <a:xfrm>
          <a:off x="10234939" y="933183"/>
          <a:ext cx="5552519" cy="1831440"/>
        </a:xfrm>
        <a:prstGeom prst="rect">
          <a:avLst/>
        </a:prstGeom>
      </xdr:spPr>
    </xdr:pic>
    <xdr:clientData/>
  </xdr:oneCellAnchor>
  <xdr:oneCellAnchor>
    <xdr:from>
      <xdr:col>4</xdr:col>
      <xdr:colOff>201703</xdr:colOff>
      <xdr:row>9</xdr:row>
      <xdr:rowOff>287191</xdr:rowOff>
    </xdr:from>
    <xdr:ext cx="4885783" cy="2991426"/>
    <xdr:pic>
      <xdr:nvPicPr>
        <xdr:cNvPr id="3" name="Picture 2">
          <a:extLst>
            <a:ext uri="{FF2B5EF4-FFF2-40B4-BE49-F238E27FC236}">
              <a16:creationId xmlns:a16="http://schemas.microsoft.com/office/drawing/2014/main" id="{D9894D9C-76DA-406B-951B-54E37D459F2A}"/>
            </a:ext>
          </a:extLst>
        </xdr:cNvPr>
        <xdr:cNvPicPr>
          <a:picLocks noChangeAspect="1"/>
        </xdr:cNvPicPr>
      </xdr:nvPicPr>
      <xdr:blipFill rotWithShape="1">
        <a:blip xmlns:r="http://schemas.openxmlformats.org/officeDocument/2006/relationships" r:embed="rId2"/>
        <a:srcRect l="3797" r="4549"/>
        <a:stretch/>
      </xdr:blipFill>
      <xdr:spPr>
        <a:xfrm>
          <a:off x="10214383" y="4927771"/>
          <a:ext cx="4885783" cy="29914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831216</xdr:colOff>
      <xdr:row>5</xdr:row>
      <xdr:rowOff>1371145</xdr:rowOff>
    </xdr:from>
    <xdr:to>
      <xdr:col>14</xdr:col>
      <xdr:colOff>95523</xdr:colOff>
      <xdr:row>10</xdr:row>
      <xdr:rowOff>93061</xdr:rowOff>
    </xdr:to>
    <xdr:pic>
      <xdr:nvPicPr>
        <xdr:cNvPr id="2" name="Picture 8">
          <a:extLst>
            <a:ext uri="{FF2B5EF4-FFF2-40B4-BE49-F238E27FC236}">
              <a16:creationId xmlns:a16="http://schemas.microsoft.com/office/drawing/2014/main" id="{EA517180-4BF7-4369-A87D-7FBE6CE86841}"/>
            </a:ext>
          </a:extLst>
        </xdr:cNvPr>
        <xdr:cNvPicPr>
          <a:picLocks noChangeAspect="1"/>
        </xdr:cNvPicPr>
      </xdr:nvPicPr>
      <xdr:blipFill rotWithShape="1">
        <a:blip xmlns:r="http://schemas.openxmlformats.org/officeDocument/2006/relationships" r:embed="rId1"/>
        <a:srcRect l="2445"/>
        <a:stretch/>
      </xdr:blipFill>
      <xdr:spPr>
        <a:xfrm>
          <a:off x="17816196" y="3969565"/>
          <a:ext cx="4971687" cy="4446441"/>
        </a:xfrm>
        <a:prstGeom prst="rect">
          <a:avLst/>
        </a:prstGeom>
      </xdr:spPr>
    </xdr:pic>
    <xdr:clientData/>
  </xdr:twoCellAnchor>
  <xdr:twoCellAnchor editAs="oneCell">
    <xdr:from>
      <xdr:col>6</xdr:col>
      <xdr:colOff>972911</xdr:colOff>
      <xdr:row>3</xdr:row>
      <xdr:rowOff>342190</xdr:rowOff>
    </xdr:from>
    <xdr:to>
      <xdr:col>12</xdr:col>
      <xdr:colOff>626801</xdr:colOff>
      <xdr:row>5</xdr:row>
      <xdr:rowOff>993321</xdr:rowOff>
    </xdr:to>
    <xdr:pic>
      <xdr:nvPicPr>
        <xdr:cNvPr id="3" name="Picture 7">
          <a:extLst>
            <a:ext uri="{FF2B5EF4-FFF2-40B4-BE49-F238E27FC236}">
              <a16:creationId xmlns:a16="http://schemas.microsoft.com/office/drawing/2014/main" id="{185BBF99-A119-4EDB-B2C4-63BCE23B2C73}"/>
            </a:ext>
          </a:extLst>
        </xdr:cNvPr>
        <xdr:cNvPicPr>
          <a:picLocks noChangeAspect="1"/>
        </xdr:cNvPicPr>
      </xdr:nvPicPr>
      <xdr:blipFill rotWithShape="1">
        <a:blip xmlns:r="http://schemas.openxmlformats.org/officeDocument/2006/relationships" r:embed="rId2"/>
        <a:srcRect r="37802" b="50926"/>
        <a:stretch/>
      </xdr:blipFill>
      <xdr:spPr>
        <a:xfrm>
          <a:off x="17950271" y="1683310"/>
          <a:ext cx="4010625" cy="1908431"/>
        </a:xfrm>
        <a:prstGeom prst="rect">
          <a:avLst/>
        </a:prstGeom>
        <a:ln>
          <a:solidFill>
            <a:srgbClr val="005C2E"/>
          </a:solidFill>
        </a:ln>
      </xdr:spPr>
    </xdr:pic>
    <xdr:clientData/>
  </xdr:twoCellAnchor>
  <xdr:twoCellAnchor editAs="oneCell">
    <xdr:from>
      <xdr:col>1</xdr:col>
      <xdr:colOff>234305</xdr:colOff>
      <xdr:row>0</xdr:row>
      <xdr:rowOff>51955</xdr:rowOff>
    </xdr:from>
    <xdr:to>
      <xdr:col>1</xdr:col>
      <xdr:colOff>1429615</xdr:colOff>
      <xdr:row>0</xdr:row>
      <xdr:rowOff>740544</xdr:rowOff>
    </xdr:to>
    <xdr:pic>
      <xdr:nvPicPr>
        <xdr:cNvPr id="4" name="Picture 3">
          <a:extLst>
            <a:ext uri="{FF2B5EF4-FFF2-40B4-BE49-F238E27FC236}">
              <a16:creationId xmlns:a16="http://schemas.microsoft.com/office/drawing/2014/main" id="{8875F9FE-6683-4DF6-BB1D-17BD68C2FF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2925" y="51955"/>
          <a:ext cx="1193405" cy="684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857250</xdr:colOff>
      <xdr:row>12</xdr:row>
      <xdr:rowOff>136071</xdr:rowOff>
    </xdr:from>
    <xdr:to>
      <xdr:col>13</xdr:col>
      <xdr:colOff>398045</xdr:colOff>
      <xdr:row>27</xdr:row>
      <xdr:rowOff>54844</xdr:rowOff>
    </xdr:to>
    <xdr:pic>
      <xdr:nvPicPr>
        <xdr:cNvPr id="5" name="Picture 3">
          <a:extLst>
            <a:ext uri="{FF2B5EF4-FFF2-40B4-BE49-F238E27FC236}">
              <a16:creationId xmlns:a16="http://schemas.microsoft.com/office/drawing/2014/main" id="{D34725BD-4E17-4999-BD90-F352F8BEB854}"/>
            </a:ext>
          </a:extLst>
        </xdr:cNvPr>
        <xdr:cNvPicPr>
          <a:picLocks noChangeAspect="1"/>
        </xdr:cNvPicPr>
      </xdr:nvPicPr>
      <xdr:blipFill>
        <a:blip xmlns:r="http://schemas.openxmlformats.org/officeDocument/2006/relationships" r:embed="rId4"/>
        <a:stretch>
          <a:fillRect/>
        </a:stretch>
      </xdr:blipFill>
      <xdr:spPr>
        <a:xfrm>
          <a:off x="17842230" y="9287691"/>
          <a:ext cx="4573805" cy="3370633"/>
        </a:xfrm>
        <a:prstGeom prst="rect">
          <a:avLst/>
        </a:prstGeom>
      </xdr:spPr>
    </xdr:pic>
    <xdr:clientData/>
  </xdr:twoCellAnchor>
  <xdr:twoCellAnchor editAs="oneCell">
    <xdr:from>
      <xdr:col>6</xdr:col>
      <xdr:colOff>925286</xdr:colOff>
      <xdr:row>0</xdr:row>
      <xdr:rowOff>0</xdr:rowOff>
    </xdr:from>
    <xdr:to>
      <xdr:col>12</xdr:col>
      <xdr:colOff>669471</xdr:colOff>
      <xdr:row>3</xdr:row>
      <xdr:rowOff>171081</xdr:rowOff>
    </xdr:to>
    <xdr:pic>
      <xdr:nvPicPr>
        <xdr:cNvPr id="6" name="Picture 5">
          <a:extLst>
            <a:ext uri="{FF2B5EF4-FFF2-40B4-BE49-F238E27FC236}">
              <a16:creationId xmlns:a16="http://schemas.microsoft.com/office/drawing/2014/main" id="{514F4167-5BA5-4E44-A85A-1B44487DB2E3}"/>
            </a:ext>
          </a:extLst>
        </xdr:cNvPr>
        <xdr:cNvPicPr>
          <a:picLocks noChangeAspect="1"/>
        </xdr:cNvPicPr>
      </xdr:nvPicPr>
      <xdr:blipFill>
        <a:blip xmlns:r="http://schemas.openxmlformats.org/officeDocument/2006/relationships" r:embed="rId5">
          <a:alphaModFix amt="20000"/>
          <a:extLst>
            <a:ext uri="{28A0092B-C50C-407E-A947-70E740481C1C}">
              <a14:useLocalDpi xmlns:a14="http://schemas.microsoft.com/office/drawing/2010/main" val="0"/>
            </a:ext>
          </a:extLst>
        </a:blip>
        <a:stretch>
          <a:fillRect/>
        </a:stretch>
      </xdr:blipFill>
      <xdr:spPr>
        <a:xfrm>
          <a:off x="17910266" y="0"/>
          <a:ext cx="4095205" cy="1514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73540</xdr:rowOff>
    </xdr:from>
    <xdr:to>
      <xdr:col>1</xdr:col>
      <xdr:colOff>94524</xdr:colOff>
      <xdr:row>2</xdr:row>
      <xdr:rowOff>49969</xdr:rowOff>
    </xdr:to>
    <xdr:pic>
      <xdr:nvPicPr>
        <xdr:cNvPr id="3" name="Picture 2" descr="Text&#10;&#10;Description automatically generated">
          <a:extLst>
            <a:ext uri="{FF2B5EF4-FFF2-40B4-BE49-F238E27FC236}">
              <a16:creationId xmlns:a16="http://schemas.microsoft.com/office/drawing/2014/main" id="{CAE403ED-6E3E-4705-A303-1FE1D9F31A8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val="0"/>
            </a:ext>
          </a:extLst>
        </a:blip>
        <a:srcRect l="3750" t="6860" r="85426" b="74881"/>
        <a:stretch/>
      </xdr:blipFill>
      <xdr:spPr>
        <a:xfrm>
          <a:off x="0" y="73540"/>
          <a:ext cx="852714" cy="809095"/>
        </a:xfrm>
        <a:prstGeom prst="rect">
          <a:avLst/>
        </a:prstGeom>
      </xdr:spPr>
    </xdr:pic>
    <xdr:clientData/>
  </xdr:twoCellAnchor>
  <xdr:twoCellAnchor editAs="oneCell">
    <xdr:from>
      <xdr:col>1</xdr:col>
      <xdr:colOff>21060</xdr:colOff>
      <xdr:row>0</xdr:row>
      <xdr:rowOff>0</xdr:rowOff>
    </xdr:from>
    <xdr:to>
      <xdr:col>1</xdr:col>
      <xdr:colOff>1640950</xdr:colOff>
      <xdr:row>2</xdr:row>
      <xdr:rowOff>255329</xdr:rowOff>
    </xdr:to>
    <xdr:pic>
      <xdr:nvPicPr>
        <xdr:cNvPr id="4" name="Picture 3" descr="Logo&#10;&#10;Description automatically generated">
          <a:extLst>
            <a:ext uri="{FF2B5EF4-FFF2-40B4-BE49-F238E27FC236}">
              <a16:creationId xmlns:a16="http://schemas.microsoft.com/office/drawing/2014/main" id="{11B0920B-993F-47C9-B0F7-290073A9ECF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783060" y="0"/>
          <a:ext cx="1619890" cy="10918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17</xdr:col>
      <xdr:colOff>1540751</xdr:colOff>
      <xdr:row>1</xdr:row>
      <xdr:rowOff>17197</xdr:rowOff>
    </xdr:from>
    <xdr:ext cx="1084932" cy="661123"/>
    <xdr:pic>
      <xdr:nvPicPr>
        <xdr:cNvPr id="2" name="Picture 1">
          <a:extLst>
            <a:ext uri="{FF2B5EF4-FFF2-40B4-BE49-F238E27FC236}">
              <a16:creationId xmlns:a16="http://schemas.microsoft.com/office/drawing/2014/main" id="{857E9DCB-29D3-4E4F-851D-965F6E5FA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32371" y="17197"/>
          <a:ext cx="1084932" cy="661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questionnaire%20GHG%20protocol_2021%20template%20v7%20-%20FERT%20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e19712" displayName="Table19712" ref="A5:T126" totalsRowShown="0" headerRowDxfId="281" dataDxfId="280">
  <autoFilter ref="A5:T126" xr:uid="{3F02D7BE-0AC4-4546-92E8-F054037B2790}">
    <filterColumn colId="15">
      <filters blank="1"/>
    </filterColumn>
  </autoFilter>
  <tableColumns count="20">
    <tableColumn id="1" xr3:uid="{00000000-0010-0000-0000-000001000000}" name="Element" dataDxfId="279"/>
    <tableColumn id="15" xr3:uid="{00000000-0010-0000-0000-00000F000000}" name="Sector of purchase" dataDxfId="278"/>
    <tableColumn id="2" xr3:uid="{D8F8FD7B-E63E-478C-A090-C0F4573F1BB4}" name="Category of purchase" dataDxfId="277"/>
    <tableColumn id="3" xr3:uid="{00000000-0010-0000-0000-000003000000}" name="Purchased good or service" dataDxfId="276"/>
    <tableColumn id="4" xr3:uid="{00000000-0010-0000-0000-000004000000}" name="Amount" dataDxfId="275"/>
    <tableColumn id="5" xr3:uid="{00000000-0010-0000-0000-000005000000}" name="Unit 1" dataDxfId="274"/>
    <tableColumn id="14" xr3:uid="{00000000-0010-0000-0000-00000E000000}" name="Spent" dataDxfId="273"/>
    <tableColumn id="13" xr3:uid="{00000000-0010-0000-0000-00000D000000}" name="Unit 2" dataDxfId="272"/>
    <tableColumn id="12" xr3:uid="{20FBDF80-69A4-4F91-8E1A-47EBEB58FF99}" name="Supplier" dataDxfId="271"/>
    <tableColumn id="6" xr3:uid="{00000000-0010-0000-0000-000006000000}" name="Country of origin" dataDxfId="270"/>
    <tableColumn id="23" xr3:uid="{C6713A31-2B87-4668-A7F5-AF8AB275CAC1}" name="Dataset product" dataDxfId="269"/>
    <tableColumn id="22" xr3:uid="{DC20DAD7-DB6B-4748-9581-B76F829D73A1}" name="Database" dataDxfId="268"/>
    <tableColumn id="21" xr3:uid="{FCFF3432-B86B-401D-88F0-E3600C46D5A8}" name="Geographies" dataDxfId="267"/>
    <tableColumn id="20" xr3:uid="{36FF79AF-367F-4BCF-9F90-0CCCB10165C0}" name="Type" dataDxfId="266"/>
    <tableColumn id="7" xr3:uid="{00000000-0010-0000-0000-000007000000}" name="Do you have actual (primary) product carbon footprint data of the product entered in column D? If yes, enter the amount in column K" dataDxfId="265"/>
    <tableColumn id="8" xr3:uid="{00000000-0010-0000-0000-000008000000}" name="Product carbon footprint" dataDxfId="264"/>
    <tableColumn id="9" xr3:uid="{00000000-0010-0000-0000-000009000000}" name="Unit 3" dataDxfId="263"/>
    <tableColumn id="24" xr3:uid="{1EE747B4-BD3C-40C2-8430-2D1FCED9FC2B}" name="tCO2" dataDxfId="262">
      <calculatedColumnFormula>Table19712[[#This Row],[Amount]]*Table19712[[#This Row],[Product carbon footprint]]</calculatedColumnFormula>
    </tableColumn>
    <tableColumn id="10" xr3:uid="{00000000-0010-0000-0000-00000A000000}" name="Data Source" dataDxfId="261"/>
    <tableColumn id="11" xr3:uid="{00000000-0010-0000-0000-00000B000000}" name="Notes" dataDxfId="260"/>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9000000}" name="Table1971223" displayName="Table1971223" ref="B5:Q10" totalsRowShown="0" headerRowDxfId="110" dataDxfId="109">
  <autoFilter ref="B5:Q10" xr:uid="{00000000-0009-0000-0100-000016000000}"/>
  <tableColumns count="16">
    <tableColumn id="1" xr3:uid="{00000000-0010-0000-0900-000001000000}" name="Element" dataDxfId="108"/>
    <tableColumn id="15" xr3:uid="{00000000-0010-0000-0900-00000F000000}" name="Product name" dataDxfId="107"/>
    <tableColumn id="3" xr3:uid="{00000000-0010-0000-0900-000003000000}" name="Processing process" dataDxfId="106"/>
    <tableColumn id="4" xr3:uid="{00000000-0010-0000-0900-000004000000}" name="Amount" dataDxfId="105"/>
    <tableColumn id="5" xr3:uid="{00000000-0010-0000-0900-000005000000}" name="Unit 1" dataDxfId="104"/>
    <tableColumn id="14" xr3:uid="{00000000-0010-0000-0900-00000E000000}" name="Spent" dataDxfId="103"/>
    <tableColumn id="13" xr3:uid="{00000000-0010-0000-0900-00000D000000}" name="Unit 2" dataDxfId="102"/>
    <tableColumn id="17" xr3:uid="{00000000-0010-0000-0900-000011000000}" name="Energy" dataDxfId="101"/>
    <tableColumn id="16" xr3:uid="{00000000-0010-0000-0900-000010000000}" name="Unit 3" dataDxfId="100"/>
    <tableColumn id="18" xr3:uid="{00000000-0010-0000-0900-000012000000}" name="Type of energy" dataDxfId="99"/>
    <tableColumn id="6" xr3:uid="{00000000-0010-0000-0900-000006000000}" name="Country" dataDxfId="98"/>
    <tableColumn id="7" xr3:uid="{00000000-0010-0000-0900-000007000000}" name="Do you have actual (primary) product carbon footprint data of the product entered in column F? If yes, enter the amount in column M" dataDxfId="97"/>
    <tableColumn id="8" xr3:uid="{00000000-0010-0000-0900-000008000000}" name="Product carbon footprint amount" dataDxfId="96"/>
    <tableColumn id="9" xr3:uid="{00000000-0010-0000-0900-000009000000}" name="Unit 4" dataDxfId="95"/>
    <tableColumn id="10" xr3:uid="{00000000-0010-0000-0900-00000A000000}" name="Data Source" dataDxfId="94"/>
    <tableColumn id="11" xr3:uid="{00000000-0010-0000-0900-00000B000000}" name="Notes" dataDxfId="9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197128" displayName="Table197128" ref="B5:N62" totalsRowCount="1" headerRowDxfId="90" dataDxfId="89">
  <autoFilter ref="B5:N61" xr:uid="{00000000-0009-0000-0100-000007000000}">
    <filterColumn colId="3">
      <customFilters>
        <customFilter operator="notEqual" val=" "/>
      </customFilters>
    </filterColumn>
  </autoFilter>
  <sortState xmlns:xlrd2="http://schemas.microsoft.com/office/spreadsheetml/2017/richdata2" ref="B6:N58">
    <sortCondition ref="D5:D61"/>
  </sortState>
  <tableColumns count="13">
    <tableColumn id="1" xr3:uid="{00000000-0010-0000-0A00-000001000000}" name="Element" dataDxfId="88" totalsRowDxfId="87"/>
    <tableColumn id="15" xr3:uid="{00000000-0010-0000-0A00-00000F000000}" name="Sector of sale" dataDxfId="86" totalsRowDxfId="85"/>
    <tableColumn id="3" xr3:uid="{00000000-0010-0000-0A00-000003000000}" name="Sold good" dataDxfId="84" totalsRowDxfId="83"/>
    <tableColumn id="4" xr3:uid="{00000000-0010-0000-0A00-000004000000}" name="Amount" dataDxfId="82" totalsRowDxfId="81"/>
    <tableColumn id="5" xr3:uid="{00000000-0010-0000-0A00-000005000000}" name="Unit 1" dataDxfId="80" totalsRowDxfId="79"/>
    <tableColumn id="14" xr3:uid="{00000000-0010-0000-0A00-00000E000000}" name="Amount2" dataDxfId="78" totalsRowDxfId="77" dataCellStyle="Comma">
      <calculatedColumnFormula>Table197128[[#This Row],[Amount]]*1000</calculatedColumnFormula>
    </tableColumn>
    <tableColumn id="13" xr3:uid="{00000000-0010-0000-0A00-00000D000000}" name="Unit 2" dataDxfId="76" totalsRowDxfId="75"/>
    <tableColumn id="6" xr3:uid="{00000000-0010-0000-0A00-000006000000}" name="Country of sale" dataDxfId="74" totalsRowDxfId="73"/>
    <tableColumn id="7" xr3:uid="{00000000-0010-0000-0A00-000007000000}" name="Do you have actual (primary) product carbon footprint data of the product entered in column D? If yes, enter the amount in column K" dataDxfId="72" totalsRowDxfId="71"/>
    <tableColumn id="8" xr3:uid="{00000000-0010-0000-0A00-000008000000}" name="Product carbon footprint" dataDxfId="70" totalsRowDxfId="69">
      <calculatedColumnFormula>VLOOKUP(Table197128[[#This Row],[Sold good]],'S3 EF'!A:C,3,FALSE)</calculatedColumnFormula>
    </tableColumn>
    <tableColumn id="9" xr3:uid="{00000000-0010-0000-0A00-000009000000}" name="Unit 3" dataDxfId="68" totalsRowDxfId="67"/>
    <tableColumn id="10" xr3:uid="{00000000-0010-0000-0A00-00000A000000}" name="tCO2" dataDxfId="66" totalsRowDxfId="65"/>
    <tableColumn id="11" xr3:uid="{00000000-0010-0000-0A00-00000B000000}" name="Notes" dataDxfId="64" totalsRowDxfId="6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7566C4E-B379-4AD9-B6D9-98508FDF8C94}" name="Table197122013" displayName="Table197122013" ref="B5:V10" totalsRowShown="0" headerRowDxfId="61" dataDxfId="60">
  <autoFilter ref="B5:V10" xr:uid="{F7566C4E-B379-4AD9-B6D9-98508FDF8C94}"/>
  <tableColumns count="21">
    <tableColumn id="1" xr3:uid="{CBEF15CF-7F55-434C-8FC1-BCF60E2196B9}" name="Element" dataDxfId="59"/>
    <tableColumn id="15" xr3:uid="{77B087D1-70FD-4732-A34A-E2111D56966B}" name="Waste streams" dataDxfId="58"/>
    <tableColumn id="4" xr3:uid="{038CB6A2-71DB-4BBA-B13D-503BF44ADC2B}" name="Amount" dataDxfId="57"/>
    <tableColumn id="5" xr3:uid="{6F9F36AF-7DB5-4BAF-97B8-ADADB4D79B58}" name="Unit 1" dataDxfId="56"/>
    <tableColumn id="17" xr3:uid="{E646010E-1744-4185-AFDD-94C8DC61E61F}" name="% going to recycling" dataDxfId="55"/>
    <tableColumn id="18" xr3:uid="{DF92EB6C-0D1C-4F9B-86C9-941A19378B2C}" name="Unit 2" dataDxfId="54"/>
    <tableColumn id="12" xr3:uid="{60B6E72D-2C66-477A-BF03-71D44C7B6A8C}" name="% going to landfill" dataDxfId="53"/>
    <tableColumn id="16" xr3:uid="{C6FD863A-434A-4737-AFB5-7368D7DB9BB8}" name="Unit 3" dataDxfId="52"/>
    <tableColumn id="3" xr3:uid="{AE02874E-AA6D-45AB-A99D-7BDC7EE3A27B}" name="% going to incineration" dataDxfId="51"/>
    <tableColumn id="2" xr3:uid="{98EA999D-C838-4002-9328-BBDFF6FF172D}" name="Unit 4" dataDxfId="50"/>
    <tableColumn id="21" xr3:uid="{559F3386-6669-4BF9-874A-61265AA437E3}" name="% going to composting" dataDxfId="49"/>
    <tableColumn id="20" xr3:uid="{B364D9BB-68DF-4910-8F89-A9B354C0102D}" name="Unit 5" dataDxfId="48"/>
    <tableColumn id="19" xr3:uid="{FED03790-B726-4D5B-92D5-1C9A06A1AFD9}" name="If any flows left, specify treatment technology (e.g. composting)" dataDxfId="47"/>
    <tableColumn id="14" xr3:uid="{C0CACDD2-30B0-4749-BA0D-8BD157BC6890}" name="Spent" dataDxfId="46"/>
    <tableColumn id="13" xr3:uid="{7C6668A0-7E47-4C6C-9477-A1A21C905AF9}" name="Unit 6" dataDxfId="45"/>
    <tableColumn id="6" xr3:uid="{90E694E1-7661-45A4-8441-9B9FF6AAEBCE}" name="Country of origin" dataDxfId="44"/>
    <tableColumn id="7" xr3:uid="{D8808C0D-A9EE-4D75-A83C-513068429E5B}" name="Do you have actual (primary) product carbon footprint data of the product entered in column C? If yes, enter the amount in column J" dataDxfId="43"/>
    <tableColumn id="8" xr3:uid="{B1133129-0104-4854-B24C-C4399285BF4C}" name="Product carbon footprint" dataDxfId="42"/>
    <tableColumn id="9" xr3:uid="{789F1495-4518-4FD6-8304-B5BBECA628DB}" name="Unit 7" dataDxfId="41"/>
    <tableColumn id="10" xr3:uid="{40C12B35-BDAB-4C2B-9094-65AB1B6444BC}" name="tCO2" dataDxfId="40"/>
    <tableColumn id="11" xr3:uid="{2ADFF808-C406-4F8D-926E-380CC51FFCC2}" name="Notes" dataDxfId="3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C000000}" name="Table197121734" displayName="Table197121734" ref="B5:N9" totalsRowShown="0" headerRowDxfId="37" dataDxfId="36">
  <autoFilter ref="B5:N9" xr:uid="{00000000-0009-0000-0100-000003000000}"/>
  <tableColumns count="13">
    <tableColumn id="1" xr3:uid="{00000000-0010-0000-0C00-000001000000}" name="Element" dataDxfId="35"/>
    <tableColumn id="15" xr3:uid="{00000000-0010-0000-0C00-00000F000000}" name="Sector of asset" dataDxfId="34">
      <calculatedColumnFormula>Table19712[[#This Row],[Sector of purchase]]</calculatedColumnFormula>
    </tableColumn>
    <tableColumn id="3" xr3:uid="{00000000-0010-0000-0C00-000003000000}" name="Leased assets" dataDxfId="33"/>
    <tableColumn id="4" xr3:uid="{00000000-0010-0000-0C00-000004000000}" name="Number" dataDxfId="32"/>
    <tableColumn id="5" xr3:uid="{00000000-0010-0000-0C00-000005000000}" name="Unit 1" dataDxfId="31"/>
    <tableColumn id="14" xr3:uid="{00000000-0010-0000-0C00-00000E000000}" name="Spent" dataDxfId="30"/>
    <tableColumn id="13" xr3:uid="{00000000-0010-0000-0C00-00000D000000}" name="Unit 2" dataDxfId="29"/>
    <tableColumn id="6" xr3:uid="{00000000-0010-0000-0C00-000006000000}" name="Country of origin" dataDxfId="28"/>
    <tableColumn id="7" xr3:uid="{00000000-0010-0000-0C00-000007000000}" name="Do you have actual (primary) product carbon footprint data of the product entered in column F? If yes, enter the amount in column M" dataDxfId="27"/>
    <tableColumn id="8" xr3:uid="{00000000-0010-0000-0C00-000008000000}" name="Product carbon footprint" dataDxfId="26"/>
    <tableColumn id="9" xr3:uid="{00000000-0010-0000-0C00-000009000000}" name="Unit 3" dataDxfId="25"/>
    <tableColumn id="10" xr3:uid="{00000000-0010-0000-0C00-00000A000000}" name="Data Source" dataDxfId="24"/>
    <tableColumn id="11" xr3:uid="{00000000-0010-0000-0C00-00000B000000}" name="Notes" dataDxfId="2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197126" displayName="Table197126" ref="B5:I11" totalsRowShown="0" headerRowDxfId="22" dataDxfId="21">
  <autoFilter ref="B5:I11" xr:uid="{00000000-0009-0000-0100-000005000000}"/>
  <tableColumns count="8">
    <tableColumn id="1" xr3:uid="{00000000-0010-0000-0D00-000001000000}" name="Element" dataDxfId="20"/>
    <tableColumn id="3" xr3:uid="{00000000-0010-0000-0D00-000003000000}" name="Franchises" dataDxfId="19"/>
    <tableColumn id="4" xr3:uid="{00000000-0010-0000-0D00-000004000000}" name="Scope 1" dataDxfId="18"/>
    <tableColumn id="5" xr3:uid="{00000000-0010-0000-0D00-000005000000}" name="Unit 1" dataDxfId="17"/>
    <tableColumn id="14" xr3:uid="{00000000-0010-0000-0D00-00000E000000}" name="Scope 2" dataDxfId="16"/>
    <tableColumn id="13" xr3:uid="{00000000-0010-0000-0D00-00000D000000}" name="Unit 2" dataDxfId="15"/>
    <tableColumn id="10" xr3:uid="{00000000-0010-0000-0D00-00000A000000}" name="Data Source" dataDxfId="14"/>
    <tableColumn id="11" xr3:uid="{00000000-0010-0000-0D00-00000B000000}" name="Notes" dataDxfId="1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197127" displayName="Table197127" ref="B5:L12" totalsRowShown="0" headerRowDxfId="12" dataDxfId="11">
  <autoFilter ref="B5:L12" xr:uid="{00000000-0009-0000-0100-000006000000}"/>
  <tableColumns count="11">
    <tableColumn id="1" xr3:uid="{00000000-0010-0000-0E00-000001000000}" name="Element" dataDxfId="10"/>
    <tableColumn id="15" xr3:uid="{00000000-0010-0000-0E00-00000F000000}" name="Sector of investment" dataDxfId="9"/>
    <tableColumn id="3" xr3:uid="{00000000-0010-0000-0E00-000003000000}" name="Investments" dataDxfId="8"/>
    <tableColumn id="4" xr3:uid="{00000000-0010-0000-0E00-000004000000}" name="Amount" dataDxfId="7"/>
    <tableColumn id="5" xr3:uid="{00000000-0010-0000-0E00-000005000000}" name="Unit 1" dataDxfId="6"/>
    <tableColumn id="6" xr3:uid="{00000000-0010-0000-0E00-000006000000}" name="Country" dataDxfId="5"/>
    <tableColumn id="7" xr3:uid="{00000000-0010-0000-0E00-000007000000}" name="Do you have actual (primary) product carbon footprint data of the product entered in column F? If yes, enter the amount in column M" dataDxfId="4"/>
    <tableColumn id="8" xr3:uid="{00000000-0010-0000-0E00-000008000000}" name="Product carbon footprint amount" dataDxfId="3"/>
    <tableColumn id="9" xr3:uid="{00000000-0010-0000-0E00-000009000000}" name="Unit 3" dataDxfId="2"/>
    <tableColumn id="10" xr3:uid="{00000000-0010-0000-0E00-00000A000000}" name="Data Source" dataDxfId="1"/>
    <tableColumn id="11" xr3:uid="{00000000-0010-0000-0E00-00000B000000}" name="Note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97122" displayName="Table197122" ref="B5:M13" totalsRowShown="0" headerRowDxfId="258" dataDxfId="257">
  <autoFilter ref="B5:M13" xr:uid="{00000000-0009-0000-0100-000001000000}"/>
  <tableColumns count="12">
    <tableColumn id="1" xr3:uid="{00000000-0010-0000-0200-000001000000}" name="Element" dataDxfId="256"/>
    <tableColumn id="15" xr3:uid="{00000000-0010-0000-0200-00000F000000}" name="Type of fuel purchased" dataDxfId="255"/>
    <tableColumn id="4" xr3:uid="{00000000-0010-0000-0200-000004000000}" name="Amount" dataDxfId="254"/>
    <tableColumn id="5" xr3:uid="{00000000-0010-0000-0200-000005000000}" name="Unit 1" dataDxfId="253"/>
    <tableColumn id="14" xr3:uid="{00000000-0010-0000-0200-00000E000000}" name="Spent" dataDxfId="252"/>
    <tableColumn id="13" xr3:uid="{00000000-0010-0000-0200-00000D000000}" name="Unit 2" dataDxfId="251"/>
    <tableColumn id="6" xr3:uid="{00000000-0010-0000-0200-000006000000}" name="Country of origin" dataDxfId="250"/>
    <tableColumn id="7" xr3:uid="{00000000-0010-0000-0200-000007000000}" name="Do you have actual (primary) product carbon footprint data of the product entered in column D? If yes, enter the amount in column K" dataDxfId="249"/>
    <tableColumn id="8" xr3:uid="{00000000-0010-0000-0200-000008000000}" name="Product carbon footprint" dataDxfId="248"/>
    <tableColumn id="9" xr3:uid="{00000000-0010-0000-0200-000009000000}" name="Unit 3" dataDxfId="247"/>
    <tableColumn id="10" xr3:uid="{00000000-0010-0000-0200-00000A000000}" name="Data Source" dataDxfId="246"/>
    <tableColumn id="11" xr3:uid="{00000000-0010-0000-0200-00000B000000}" name="Notes" dataDxfId="24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9DD7B4-2004-44C1-B23B-7CE37A267109}" name="Table1971217" displayName="Table1971217" ref="A5:Q9" totalsRowShown="0" headerRowDxfId="243" dataDxfId="242">
  <autoFilter ref="A5:Q9" xr:uid="{1F9DD7B4-2004-44C1-B23B-7CE37A267109}"/>
  <tableColumns count="17">
    <tableColumn id="1" xr3:uid="{6356209A-85DB-4A5A-92CD-7D05F83F7A66}" name="Element" dataDxfId="241"/>
    <tableColumn id="15" xr3:uid="{168D2C1A-71CB-4A2C-98CF-C864384EF912}" name="Sector of purchase" dataDxfId="240">
      <calculatedColumnFormula>#REF!</calculatedColumnFormula>
    </tableColumn>
    <tableColumn id="3" xr3:uid="{0E6F9ABD-7E23-480B-B179-DA38DF11A21A}" name="Purchased capital good" dataDxfId="239"/>
    <tableColumn id="4" xr3:uid="{3620DB2A-BC59-47B0-A38B-5A7F9F89AF9F}" name="Amount" dataDxfId="238"/>
    <tableColumn id="5" xr3:uid="{E8ECF1F0-36A6-4534-815B-33BE6EED577B}" name="Unit 1" dataDxfId="237"/>
    <tableColumn id="14" xr3:uid="{8F9914B4-8C57-4408-BE6A-42942490A41B}" name="Spent" dataDxfId="236"/>
    <tableColumn id="13" xr3:uid="{7270FE93-0B99-490B-B036-8121EE8ADE62}" name="Unit 2" dataDxfId="235"/>
    <tableColumn id="19" xr3:uid="{EF0A18B0-1D6A-4A29-8E1C-676E03A67497}" name="Dataset product" dataDxfId="234"/>
    <tableColumn id="18" xr3:uid="{5BA91554-FF79-49C6-A1F9-13211B4DCE21}" name="Database" dataDxfId="233"/>
    <tableColumn id="17" xr3:uid="{71BC5926-1E69-443B-B4A3-2FD51455FAD1}" name="Geographies" dataDxfId="232"/>
    <tableColumn id="16" xr3:uid="{3BEE003C-D24F-40D3-851A-4684706D7955}" name="Type" dataDxfId="231"/>
    <tableColumn id="6" xr3:uid="{3AE96991-EEA8-4ECE-9EEE-D88D2BC4BB53}" name="Country of origin" dataDxfId="230"/>
    <tableColumn id="7" xr3:uid="{C1F81D2C-6810-4F82-9020-78EBB71C5B7B}" name="Do you have actual (primary) product carbon footprint data of the product entered in column D? If yes, enter the amount in column n" dataDxfId="229"/>
    <tableColumn id="8" xr3:uid="{C1974F9E-E487-4042-BA65-35659F15F73E}" name="Product carbon footprint" dataDxfId="228"/>
    <tableColumn id="9" xr3:uid="{77675812-AE78-46F7-9112-DDE067CC2DDF}" name="Unit 3" dataDxfId="227"/>
    <tableColumn id="10" xr3:uid="{1CEA7374-BA35-474B-A736-EF99CD02D541}" name="tCO2" dataDxfId="226"/>
    <tableColumn id="11" xr3:uid="{5D84DBEE-2449-4F8D-B93E-F14961C38F79}" name="Notes" dataDxfId="22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D63076-F019-4A55-A796-F4CCCE1B563F}" name="Table1971217185" displayName="Table1971217185" ref="B5:O12" totalsRowShown="0" headerRowDxfId="222" dataDxfId="221">
  <autoFilter ref="B5:O12" xr:uid="{47D63076-F019-4A55-A796-F4CCCE1B563F}"/>
  <tableColumns count="14">
    <tableColumn id="1" xr3:uid="{EE97149C-226E-4185-BAD4-A3B3683373D7}" name="Element" dataDxfId="220"/>
    <tableColumn id="15" xr3:uid="{293B8107-3821-44CF-9BFD-2EA1C5AEF0DB}" name="Upstream transportation" dataDxfId="219"/>
    <tableColumn id="3" xr3:uid="{1C80DDCE-1B6A-404C-A37C-D41DB47C0051}" name="Amount transported" dataDxfId="218"/>
    <tableColumn id="4" xr3:uid="{CE98C70D-393F-4930-8089-88192C47E433}" name="Unit 1" dataDxfId="217"/>
    <tableColumn id="5" xr3:uid="{0E1D3228-24BE-4E96-9948-69C5047D1103}" name="Distance" dataDxfId="216"/>
    <tableColumn id="14" xr3:uid="{A1CB60C5-4F7D-439C-97D8-1D3D46489AA8}" name="Unit 2" dataDxfId="215"/>
    <tableColumn id="16" xr3:uid="{7D0C0444-AFB2-4851-8944-F02938540183}" name="Spent" dataDxfId="214"/>
    <tableColumn id="13" xr3:uid="{09E1B3DD-AC9A-4B15-B945-26D6F755897A}" name="Unit 3" dataDxfId="213"/>
    <tableColumn id="6" xr3:uid="{4BBA1F49-FDFC-45B7-BCDE-5DE725668C95}" name="Country of transport" dataDxfId="212"/>
    <tableColumn id="7" xr3:uid="{78C79D70-FD50-42F3-B0A6-F5B0F5E6EADE}" name="Do you have actual (primary) product carbon footprint data of the product entered in column C? If yes, enter the amount in column L" dataDxfId="211"/>
    <tableColumn id="8" xr3:uid="{9E58A254-8BBF-4F0A-B5FB-674280EA7AAE}" name="Product carbon footprint" dataDxfId="210"/>
    <tableColumn id="9" xr3:uid="{B1B33C3C-FC14-4001-A1A5-BD08157F55D4}" name="Unit 4" dataDxfId="209"/>
    <tableColumn id="10" xr3:uid="{3FC16D0E-F498-4F2A-9D6C-FC92A1FF36ED}" name="tCO2" dataDxfId="208"/>
    <tableColumn id="11" xr3:uid="{95888BCC-F2A9-46C3-BBB1-9E3F21E7CAB2}" name="Notes" dataDxfId="20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4000000}" name="Table1971220" displayName="Table1971220" ref="B5:V14" totalsRowShown="0" headerRowDxfId="205" dataDxfId="203" headerRowBorderDxfId="204">
  <autoFilter ref="B5:V14" xr:uid="{00000000-0009-0000-0100-000013000000}"/>
  <tableColumns count="21">
    <tableColumn id="1" xr3:uid="{00000000-0010-0000-0400-000001000000}" name="Element" dataDxfId="202"/>
    <tableColumn id="15" xr3:uid="{00000000-0010-0000-0400-00000F000000}" name="Waste streams" dataDxfId="201"/>
    <tableColumn id="4" xr3:uid="{00000000-0010-0000-0400-000004000000}" name="Amount" dataDxfId="200"/>
    <tableColumn id="5" xr3:uid="{00000000-0010-0000-0400-000005000000}" name="Unit 1" dataDxfId="199"/>
    <tableColumn id="17" xr3:uid="{06BBBB4C-D875-4DAA-A188-CEFC6D2B9B01}" name="% going to recycling" dataDxfId="198"/>
    <tableColumn id="18" xr3:uid="{BC0FBA20-8F87-4BE6-BA7D-928E4D011FAC}" name="Unit 2" dataDxfId="197"/>
    <tableColumn id="12" xr3:uid="{1D1BA05F-2515-4F20-9A5F-65E61D7EABE3}" name="% going to landfill" dataDxfId="196"/>
    <tableColumn id="16" xr3:uid="{6700E6CE-5F53-4D9F-BDFC-866E75ACDD52}" name="Unit 3" dataDxfId="195"/>
    <tableColumn id="3" xr3:uid="{7157D9F3-F9F5-4439-8959-F9A7E3ADCFED}" name="% going to incineration with energy recovery" dataDxfId="194"/>
    <tableColumn id="2" xr3:uid="{1B8AC71A-4234-424B-BD85-50A7A7BBE4D1}" name="Unit 4" dataDxfId="193"/>
    <tableColumn id="20" xr3:uid="{D80B3C60-FEA6-4779-8306-A09758311CB0}" name="% going to composting" dataDxfId="192"/>
    <tableColumn id="21" xr3:uid="{EDEB75E1-B879-4A70-92B6-7843B74F3BAF}" name="Unit 5" dataDxfId="191"/>
    <tableColumn id="19" xr3:uid="{E4A5F7AD-8E45-48D0-ADA9-1432F268597E}" name="If any flows left, specify treatment technology (e.g. inceration without energy recovery)" dataDxfId="190"/>
    <tableColumn id="14" xr3:uid="{00000000-0010-0000-0400-00000E000000}" name="Spent" dataDxfId="189"/>
    <tableColumn id="13" xr3:uid="{00000000-0010-0000-0400-00000D000000}" name="Unit 6" dataDxfId="188"/>
    <tableColumn id="6" xr3:uid="{00000000-0010-0000-0400-000006000000}" name="Country of origin" dataDxfId="187"/>
    <tableColumn id="7" xr3:uid="{00000000-0010-0000-0400-000007000000}" name="Do you have actual (primary) product carbon footprint data of the product entered in column C? If yes, enter the amount in column S" dataDxfId="186"/>
    <tableColumn id="8" xr3:uid="{00000000-0010-0000-0400-000008000000}" name="Product carbon footprint" dataDxfId="185">
      <calculatedColumnFormula>EF!F331</calculatedColumnFormula>
    </tableColumn>
    <tableColumn id="9" xr3:uid="{00000000-0010-0000-0400-000009000000}" name="Unit 7" dataDxfId="184"/>
    <tableColumn id="10" xr3:uid="{00000000-0010-0000-0400-00000A000000}" name="tCO2" dataDxfId="183"/>
    <tableColumn id="11" xr3:uid="{00000000-0010-0000-0400-00000B000000}" name="Notes" dataDxfId="18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3D374BA-577F-45E3-8AB8-EA327A1B193B}" name="Table1971217182114" displayName="Table1971217182114" ref="B5:R10" totalsRowShown="0" headerRowDxfId="179" dataDxfId="178">
  <autoFilter ref="B5:R10" xr:uid="{F3D374BA-577F-45E3-8AB8-EA327A1B193B}"/>
  <tableColumns count="17">
    <tableColumn id="1" xr3:uid="{E8603325-848C-4387-B860-6DB707FD2C30}" name="Element" dataDxfId="177"/>
    <tableColumn id="15" xr3:uid="{B8C00E3D-4F6E-4FE5-A165-043288FB08F0}" name="Business travel" dataDxfId="176"/>
    <tableColumn id="3" xr3:uid="{8C8E82F6-45A4-4478-B2FE-6926F51C3678}" name="Amount transported" dataDxfId="175"/>
    <tableColumn id="4" xr3:uid="{3F16261A-B5E2-4254-892E-22473C773D06}" name="Unit 1" dataDxfId="174"/>
    <tableColumn id="5" xr3:uid="{8F025706-9FA5-45D1-8CB5-56EB50D4ABF8}" name="Distance" dataDxfId="173"/>
    <tableColumn id="14" xr3:uid="{62CA8E03-1BE3-4FF9-9733-4C97F0470D10}" name="Unit 2" dataDxfId="172"/>
    <tableColumn id="18" xr3:uid="{92892564-3870-4D62-B94A-F6518DB8A5D5}" name="Type fuel consumed" dataDxfId="171"/>
    <tableColumn id="17" xr3:uid="{AFFA736E-BD24-4DC9-AEB1-3C5FB7C378B2}" name="Amount fuel consumed" dataDxfId="170"/>
    <tableColumn id="12" xr3:uid="{E475B6E3-7097-4D8C-A2BC-41C94F819C63}" name="Unit 3" dataDxfId="169"/>
    <tableColumn id="16" xr3:uid="{78786A10-2515-49BC-B144-7E64197DC33D}" name="Spent" dataDxfId="168" dataCellStyle="Comma"/>
    <tableColumn id="13" xr3:uid="{CD23D37D-0A67-4550-8D0B-21686CBDFFA3}" name="Unit 4" dataDxfId="167"/>
    <tableColumn id="2" xr3:uid="{EF76F85E-9278-498F-83EA-5A34A2543A0E}" name="Country" dataDxfId="166"/>
    <tableColumn id="7" xr3:uid="{943359D5-7FF6-48AD-B404-767A900EB4F2}" name="Do you have actual (primary) product carbon footprint data of the product entered in column F? If yes, enter the amount in column O" dataDxfId="165"/>
    <tableColumn id="8" xr3:uid="{E853B4C6-CEBA-4BF0-ABBF-D38A8FE9C758}" name="Product carbon footprint" dataDxfId="164"/>
    <tableColumn id="9" xr3:uid="{4E149228-AFF0-40B0-B1A5-4E854E9DE9C7}" name="Unit 5" dataDxfId="163"/>
    <tableColumn id="10" xr3:uid="{83524739-3651-4BC0-B210-0DC86CD3DD48}" name="tCO2" dataDxfId="162"/>
    <tableColumn id="11" xr3:uid="{09B1B7F0-8757-4031-879D-52E22D288489}" name="Notes" dataDxfId="16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6000000}" name="Table1971217182122" displayName="Table1971217182122" ref="B5:M12" totalsRowShown="0" headerRowDxfId="158" dataDxfId="157">
  <autoFilter ref="B5:M12" xr:uid="{00000000-0009-0000-0100-000015000000}"/>
  <tableColumns count="12">
    <tableColumn id="1" xr3:uid="{00000000-0010-0000-0600-000001000000}" name="Element" dataDxfId="156"/>
    <tableColumn id="15" xr3:uid="{00000000-0010-0000-0600-00000F000000}" name="Employee commute" dataDxfId="155"/>
    <tableColumn id="3" xr3:uid="{00000000-0010-0000-0600-000003000000}" name="Amount transported" dataDxfId="154"/>
    <tableColumn id="4" xr3:uid="{00000000-0010-0000-0600-000004000000}" name="Unit 1" dataDxfId="153"/>
    <tableColumn id="5" xr3:uid="{00000000-0010-0000-0600-000005000000}" name="Distance" dataDxfId="152"/>
    <tableColumn id="14" xr3:uid="{00000000-0010-0000-0600-00000E000000}" name="Unit 2" dataDxfId="151"/>
    <tableColumn id="2" xr3:uid="{942124A8-B2BD-4C51-A3D3-EBE261BFFC66}" name="Country" dataDxfId="150"/>
    <tableColumn id="7" xr3:uid="{00000000-0010-0000-0600-000007000000}" name="Do you have actual (primary) product carbon footprint data of the product entered in column C? If yes, enter the amount in column K" dataDxfId="149"/>
    <tableColumn id="8" xr3:uid="{00000000-0010-0000-0600-000008000000}" name="Product carbon footprint" dataDxfId="148"/>
    <tableColumn id="9" xr3:uid="{00000000-0010-0000-0600-000009000000}" name="Unit 4" dataDxfId="147"/>
    <tableColumn id="10" xr3:uid="{00000000-0010-0000-0600-00000A000000}" name="tCO2" dataDxfId="146"/>
    <tableColumn id="11" xr3:uid="{00000000-0010-0000-0600-00000B000000}" name="Notes" dataDxfId="14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19712173" displayName="Table19712173" ref="B5:Q9" totalsRowShown="0" headerRowDxfId="143" dataDxfId="142">
  <autoFilter ref="B5:Q9" xr:uid="{00000000-0009-0000-0100-000002000000}"/>
  <tableColumns count="16">
    <tableColumn id="1" xr3:uid="{00000000-0010-0000-0700-000001000000}" name="Element" dataDxfId="141"/>
    <tableColumn id="15" xr3:uid="{00000000-0010-0000-0700-00000F000000}" name="Sector of asset" dataDxfId="140">
      <calculatedColumnFormula>Table19712[[#This Row],[Sector of purchase]]</calculatedColumnFormula>
    </tableColumn>
    <tableColumn id="3" xr3:uid="{00000000-0010-0000-0700-000003000000}" name="Leased assets" dataDxfId="139"/>
    <tableColumn id="4" xr3:uid="{00000000-0010-0000-0700-000004000000}" name="Number" dataDxfId="138"/>
    <tableColumn id="5" xr3:uid="{00000000-0010-0000-0700-000005000000}" name="Unit 1" dataDxfId="137"/>
    <tableColumn id="20" xr3:uid="{00000000-0010-0000-0700-000014000000}" name="Type fuel consumed" dataDxfId="136"/>
    <tableColumn id="19" xr3:uid="{00000000-0010-0000-0700-000013000000}" name="Amount fuel consumed" dataDxfId="135"/>
    <tableColumn id="18" xr3:uid="{00000000-0010-0000-0700-000012000000}" name="Unit 2" dataDxfId="134"/>
    <tableColumn id="14" xr3:uid="{00000000-0010-0000-0700-00000E000000}" name="Spent" dataDxfId="133"/>
    <tableColumn id="13" xr3:uid="{00000000-0010-0000-0700-00000D000000}" name="Unit 3" dataDxfId="132"/>
    <tableColumn id="6" xr3:uid="{00000000-0010-0000-0700-000006000000}" name="Country of origin" dataDxfId="131"/>
    <tableColumn id="7" xr3:uid="{00000000-0010-0000-0700-000007000000}" name="Do you have actual (primary) product carbon footprint data of the product entered in column F? If yes, enter the amount in column N" dataDxfId="130"/>
    <tableColumn id="8" xr3:uid="{00000000-0010-0000-0700-000008000000}" name="Product carbon footprint" dataDxfId="129"/>
    <tableColumn id="9" xr3:uid="{00000000-0010-0000-0700-000009000000}" name="Unit 4" dataDxfId="128"/>
    <tableColumn id="10" xr3:uid="{00000000-0010-0000-0700-00000A000000}" name="tCO2" dataDxfId="127"/>
    <tableColumn id="11" xr3:uid="{00000000-0010-0000-0700-00000B000000}" name="Notes" dataDxfId="12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9712171810" displayName="Table19712171810" ref="B5:N12" totalsRowShown="0" headerRowDxfId="125" dataDxfId="124">
  <autoFilter ref="B5:N12" xr:uid="{00000000-0009-0000-0100-000009000000}"/>
  <tableColumns count="13">
    <tableColumn id="1" xr3:uid="{00000000-0010-0000-0800-000001000000}" name="Element" dataDxfId="123"/>
    <tableColumn id="15" xr3:uid="{00000000-0010-0000-0800-00000F000000}" name="Upstream transportation" dataDxfId="122">
      <calculatedColumnFormula>Table19712[[#This Row],[Sector of purchase]]</calculatedColumnFormula>
    </tableColumn>
    <tableColumn id="3" xr3:uid="{00000000-0010-0000-0800-000003000000}" name="Amount transported" dataDxfId="121"/>
    <tableColumn id="4" xr3:uid="{00000000-0010-0000-0800-000004000000}" name="Unit 1" dataDxfId="120"/>
    <tableColumn id="5" xr3:uid="{00000000-0010-0000-0800-000005000000}" name="Distance" dataDxfId="119"/>
    <tableColumn id="14" xr3:uid="{00000000-0010-0000-0800-00000E000000}" name="Unit 2" dataDxfId="118"/>
    <tableColumn id="16" xr3:uid="{00000000-0010-0000-0800-000010000000}" name="Spent" dataDxfId="117"/>
    <tableColumn id="13" xr3:uid="{00000000-0010-0000-0800-00000D000000}" name="Unit 3" dataDxfId="116"/>
    <tableColumn id="7" xr3:uid="{00000000-0010-0000-0800-000007000000}" name="Do you have actual (primary) product carbon footprint data of the product entered in column C? If yes, enter the amount in column K" dataDxfId="115"/>
    <tableColumn id="8" xr3:uid="{00000000-0010-0000-0800-000008000000}" name="Product carbon footprint amount" dataDxfId="114"/>
    <tableColumn id="9" xr3:uid="{00000000-0010-0000-0800-000009000000}" name="Unit 4" dataDxfId="113"/>
    <tableColumn id="10" xr3:uid="{00000000-0010-0000-0800-00000A000000}" name="tCO2" dataDxfId="112"/>
    <tableColumn id="11" xr3:uid="{00000000-0010-0000-0800-00000B000000}" name="Notes" dataDxfId="111"/>
  </tableColumns>
  <tableStyleInfo showFirstColumn="0" showLastColumn="0" showRowStripes="1" showColumnStripes="0"/>
</table>
</file>

<file path=xl/theme/theme1.xml><?xml version="1.0" encoding="utf-8"?>
<a:theme xmlns:a="http://schemas.openxmlformats.org/drawingml/2006/main" name="PRé 16.9">
  <a:themeElements>
    <a:clrScheme name="PRé">
      <a:dk1>
        <a:srgbClr val="000000"/>
      </a:dk1>
      <a:lt1>
        <a:srgbClr val="FFFFFF"/>
      </a:lt1>
      <a:dk2>
        <a:srgbClr val="1768CD"/>
      </a:dk2>
      <a:lt2>
        <a:srgbClr val="FFFFFF"/>
      </a:lt2>
      <a:accent1>
        <a:srgbClr val="1768CD"/>
      </a:accent1>
      <a:accent2>
        <a:srgbClr val="21A65A"/>
      </a:accent2>
      <a:accent3>
        <a:srgbClr val="332A4A"/>
      </a:accent3>
      <a:accent4>
        <a:srgbClr val="FFBD87"/>
      </a:accent4>
      <a:accent5>
        <a:srgbClr val="FBD96E"/>
      </a:accent5>
      <a:accent6>
        <a:srgbClr val="B4DEFF"/>
      </a:accent6>
      <a:hlink>
        <a:srgbClr val="3182E8"/>
      </a:hlink>
      <a:folHlink>
        <a:srgbClr val="332A4A"/>
      </a:folHlink>
    </a:clrScheme>
    <a:fontScheme name="Custom 1">
      <a:majorFont>
        <a:latin typeface="PT Serif"/>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chemeClr val="accent1"/>
          </a:solidFill>
        </a:ln>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vert="horz" lIns="0" tIns="0" rIns="0" bIns="0" rtlCol="0" anchor="t">
        <a:normAutofit/>
      </a:bodyPr>
      <a:lstStyle>
        <a:defPPr>
          <a:defRPr dirty="0" smtClean="0"/>
        </a:defPPr>
      </a:lstStyle>
    </a:txDef>
  </a:objectDefaults>
  <a:extraClrSchemeLst/>
  <a:extLst>
    <a:ext uri="{05A4C25C-085E-4340-85A3-A5531E510DB2}">
      <thm15:themeFamily xmlns:thm15="http://schemas.microsoft.com/office/thememl/2012/main" name="Presentation9" id="{42A62676-93BD-4C44-9D5E-90E39E0FC66D}" vid="{8F88B063-6A9B-4A8D-B555-F9F892D03EB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fsb-tcfd.org/" TargetMode="External"/><Relationship Id="rId3" Type="http://schemas.openxmlformats.org/officeDocument/2006/relationships/hyperlink" Target="https://ghgprotocol.org/standards/scope-3-standard" TargetMode="External"/><Relationship Id="rId7" Type="http://schemas.openxmlformats.org/officeDocument/2006/relationships/hyperlink" Target="https://sciencebasedtargets.org/resources/files/SBTi-How-To-Guide.pdf" TargetMode="External"/><Relationship Id="rId2" Type="http://schemas.openxmlformats.org/officeDocument/2006/relationships/hyperlink" Target="https://ghgprotocol.org/corporate-standard" TargetMode="External"/><Relationship Id="rId1" Type="http://schemas.openxmlformats.org/officeDocument/2006/relationships/hyperlink" Target="https://sciencebasedtargets.org/" TargetMode="External"/><Relationship Id="rId6" Type="http://schemas.openxmlformats.org/officeDocument/2006/relationships/hyperlink" Target="https://view.officeapps.live.com/op/view.aspx?src=https%3A%2F%2Fsciencebasedtargets.org%2Fresources%2Ffiles%2FSBT-Tool-v1.2.1.xlsx&amp;wdOrigin=BROWSELINK" TargetMode="External"/><Relationship Id="rId5" Type="http://schemas.openxmlformats.org/officeDocument/2006/relationships/hyperlink" Target="https://www.globalreporting.org/standards/media/1009/gri-302-energy-2016.pdf" TargetMode="External"/><Relationship Id="rId10" Type="http://schemas.openxmlformats.org/officeDocument/2006/relationships/drawing" Target="../drawings/drawing2.xml"/><Relationship Id="rId4" Type="http://schemas.openxmlformats.org/officeDocument/2006/relationships/hyperlink" Target="https://ghgprotocol.org/about-wri-wbcsd" TargetMode="External"/><Relationship Id="rId9"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Oosterhoff@pre-sustainability.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6372-9AAD-4674-BDBB-58CC253A6B30}">
  <sheetPr>
    <pageSetUpPr fitToPage="1"/>
  </sheetPr>
  <dimension ref="B1:R169"/>
  <sheetViews>
    <sheetView zoomScale="70" zoomScaleNormal="70" workbookViewId="0">
      <selection activeCell="F7" sqref="F7"/>
    </sheetView>
  </sheetViews>
  <sheetFormatPr defaultColWidth="8.88671875" defaultRowHeight="15" x14ac:dyDescent="0.3"/>
  <cols>
    <col min="1" max="1" width="2.88671875" style="94" customWidth="1"/>
    <col min="2" max="2" width="25.109375" style="94" customWidth="1"/>
    <col min="3" max="3" width="3.109375" style="94" customWidth="1"/>
    <col min="4" max="4" width="100.33203125" style="94" customWidth="1"/>
    <col min="5" max="5" width="10.6640625" style="94" customWidth="1"/>
    <col min="6" max="6" width="14.33203125" style="94" customWidth="1"/>
    <col min="7" max="7" width="76.88671875" style="94" customWidth="1"/>
    <col min="8" max="13" width="8.88671875" style="94"/>
    <col min="14" max="14" width="3.88671875" style="94" customWidth="1"/>
    <col min="15" max="16384" width="8.88671875" style="94"/>
  </cols>
  <sheetData>
    <row r="1" spans="2:16" ht="15.75" thickBot="1" x14ac:dyDescent="0.35">
      <c r="B1" s="91"/>
      <c r="C1" s="91"/>
      <c r="D1" s="91"/>
      <c r="E1" s="92"/>
      <c r="F1" s="93"/>
      <c r="G1" s="93"/>
      <c r="H1" s="92"/>
      <c r="I1" s="92"/>
      <c r="J1" s="92"/>
      <c r="K1" s="92"/>
      <c r="L1" s="92"/>
      <c r="M1" s="92"/>
      <c r="N1" s="92"/>
      <c r="O1" s="92"/>
      <c r="P1" s="92"/>
    </row>
    <row r="2" spans="2:16" ht="21.75" customHeight="1" thickBot="1" x14ac:dyDescent="0.35">
      <c r="B2" s="443" t="s">
        <v>887</v>
      </c>
      <c r="C2" s="444"/>
      <c r="D2" s="445"/>
      <c r="E2" s="92"/>
      <c r="F2" s="446" t="s">
        <v>888</v>
      </c>
      <c r="G2" s="446"/>
      <c r="H2" s="92"/>
      <c r="I2" s="92"/>
      <c r="J2" s="92"/>
      <c r="K2" s="92"/>
      <c r="L2" s="92"/>
      <c r="M2" s="92"/>
      <c r="N2" s="92"/>
      <c r="O2" s="92"/>
      <c r="P2" s="92"/>
    </row>
    <row r="3" spans="2:16" ht="15.75" thickBot="1" x14ac:dyDescent="0.35">
      <c r="B3" s="95"/>
      <c r="C3" s="95"/>
      <c r="D3" s="95"/>
      <c r="E3" s="92"/>
      <c r="F3" s="93"/>
      <c r="G3" s="93"/>
      <c r="H3" s="92"/>
      <c r="I3" s="92"/>
      <c r="J3" s="92"/>
      <c r="K3" s="92"/>
      <c r="L3" s="92"/>
      <c r="M3" s="92"/>
      <c r="N3" s="92"/>
      <c r="O3" s="92"/>
      <c r="P3" s="92"/>
    </row>
    <row r="4" spans="2:16" ht="60.75" thickBot="1" x14ac:dyDescent="0.35">
      <c r="B4" s="96" t="s">
        <v>889</v>
      </c>
      <c r="C4" s="97"/>
      <c r="D4" s="98" t="s">
        <v>890</v>
      </c>
      <c r="E4" s="92"/>
      <c r="F4" s="93"/>
      <c r="G4" s="93"/>
      <c r="H4" s="92"/>
      <c r="I4" s="92"/>
      <c r="J4" s="92"/>
      <c r="K4" s="92"/>
      <c r="L4" s="92"/>
      <c r="M4" s="92"/>
      <c r="N4" s="92"/>
      <c r="O4" s="92"/>
      <c r="P4" s="92"/>
    </row>
    <row r="5" spans="2:16" ht="17.25" customHeight="1" thickBot="1" x14ac:dyDescent="0.35">
      <c r="B5" s="92"/>
      <c r="C5" s="97"/>
      <c r="E5" s="92"/>
      <c r="F5" s="93"/>
      <c r="G5" s="93"/>
      <c r="H5" s="92"/>
      <c r="I5" s="92"/>
      <c r="J5" s="92"/>
      <c r="K5" s="92"/>
      <c r="L5" s="92"/>
      <c r="M5" s="92"/>
      <c r="N5" s="92"/>
      <c r="O5" s="92"/>
      <c r="P5" s="92"/>
    </row>
    <row r="6" spans="2:16" ht="75.75" thickBot="1" x14ac:dyDescent="0.35">
      <c r="B6" s="96" t="s">
        <v>891</v>
      </c>
      <c r="C6" s="97"/>
      <c r="D6" s="98" t="s">
        <v>892</v>
      </c>
      <c r="F6" s="93"/>
      <c r="G6" s="93"/>
      <c r="H6" s="92"/>
      <c r="I6" s="92"/>
      <c r="J6" s="92"/>
      <c r="K6" s="92"/>
      <c r="L6" s="92"/>
      <c r="M6" s="92"/>
      <c r="N6" s="92"/>
      <c r="O6" s="92"/>
      <c r="P6" s="92"/>
    </row>
    <row r="7" spans="2:16" ht="15" customHeight="1" thickBot="1" x14ac:dyDescent="0.35">
      <c r="B7" s="92"/>
      <c r="C7" s="97"/>
      <c r="D7" s="99"/>
      <c r="E7" s="92"/>
      <c r="F7" s="93"/>
      <c r="G7" s="93"/>
      <c r="H7" s="92"/>
      <c r="I7" s="92"/>
      <c r="J7" s="92"/>
      <c r="K7" s="92"/>
      <c r="L7" s="92"/>
      <c r="M7" s="92"/>
      <c r="N7" s="92"/>
      <c r="O7" s="92"/>
      <c r="P7" s="92"/>
    </row>
    <row r="8" spans="2:16" ht="121.5" customHeight="1" thickBot="1" x14ac:dyDescent="0.35">
      <c r="B8" s="96" t="s">
        <v>893</v>
      </c>
      <c r="C8" s="97"/>
      <c r="D8" s="98" t="s">
        <v>894</v>
      </c>
      <c r="F8" s="93"/>
      <c r="G8" s="93"/>
      <c r="H8" s="92"/>
      <c r="I8" s="92"/>
      <c r="J8" s="92"/>
      <c r="K8" s="92"/>
      <c r="L8" s="92"/>
      <c r="M8" s="92"/>
      <c r="N8" s="92"/>
      <c r="O8" s="92"/>
      <c r="P8" s="92"/>
    </row>
    <row r="9" spans="2:16" ht="15.75" customHeight="1" thickBot="1" x14ac:dyDescent="0.35">
      <c r="B9" s="92"/>
      <c r="C9" s="97"/>
      <c r="D9" s="92"/>
      <c r="E9" s="92"/>
      <c r="F9" s="93"/>
      <c r="G9" s="93"/>
      <c r="H9" s="92"/>
      <c r="I9" s="92"/>
      <c r="J9" s="92"/>
      <c r="K9" s="92"/>
      <c r="L9" s="92"/>
      <c r="M9" s="92"/>
      <c r="N9" s="92"/>
      <c r="O9" s="92"/>
      <c r="P9" s="92"/>
    </row>
    <row r="10" spans="2:16" ht="270.75" customHeight="1" thickBot="1" x14ac:dyDescent="0.35">
      <c r="B10" s="96" t="s">
        <v>895</v>
      </c>
      <c r="C10" s="97"/>
      <c r="D10" s="100" t="s">
        <v>896</v>
      </c>
      <c r="E10" s="92"/>
      <c r="F10" s="101" t="s">
        <v>897</v>
      </c>
      <c r="G10" s="101" t="s">
        <v>898</v>
      </c>
      <c r="H10" s="92"/>
      <c r="I10" s="92"/>
      <c r="J10" s="92"/>
      <c r="K10" s="92"/>
      <c r="L10" s="92"/>
      <c r="M10" s="92"/>
      <c r="N10" s="92"/>
      <c r="O10" s="92"/>
      <c r="P10" s="92"/>
    </row>
    <row r="11" spans="2:16" ht="18" customHeight="1" thickBot="1" x14ac:dyDescent="0.35">
      <c r="B11" s="102"/>
      <c r="C11" s="97"/>
      <c r="D11" s="93"/>
      <c r="E11" s="92"/>
      <c r="F11" s="103"/>
      <c r="G11" s="103"/>
      <c r="H11" s="92"/>
      <c r="I11" s="92"/>
      <c r="J11" s="92"/>
      <c r="K11" s="92"/>
      <c r="L11" s="92"/>
      <c r="M11" s="92"/>
      <c r="N11" s="92"/>
      <c r="O11" s="92"/>
      <c r="P11" s="92"/>
    </row>
    <row r="12" spans="2:16" ht="90.75" thickBot="1" x14ac:dyDescent="0.35">
      <c r="B12" s="447" t="s">
        <v>899</v>
      </c>
      <c r="C12" s="97"/>
      <c r="D12" s="98" t="s">
        <v>900</v>
      </c>
      <c r="E12" s="92"/>
      <c r="F12" s="103"/>
      <c r="G12" s="103"/>
      <c r="H12" s="92"/>
      <c r="I12" s="92"/>
      <c r="J12" s="92"/>
      <c r="K12" s="92"/>
      <c r="L12" s="92"/>
      <c r="M12" s="92"/>
      <c r="N12" s="92"/>
      <c r="O12" s="92"/>
      <c r="P12" s="92"/>
    </row>
    <row r="13" spans="2:16" ht="14.25" customHeight="1" thickBot="1" x14ac:dyDescent="0.35">
      <c r="B13" s="448"/>
      <c r="C13" s="97"/>
      <c r="D13" s="93"/>
      <c r="E13" s="92"/>
      <c r="F13" s="103"/>
      <c r="G13" s="103"/>
      <c r="H13" s="92"/>
      <c r="I13" s="92"/>
      <c r="J13" s="92"/>
      <c r="K13" s="92"/>
      <c r="L13" s="92"/>
      <c r="M13" s="92"/>
      <c r="N13" s="92"/>
      <c r="O13" s="92"/>
      <c r="P13" s="92"/>
    </row>
    <row r="14" spans="2:16" ht="25.5" customHeight="1" thickBot="1" x14ac:dyDescent="0.35">
      <c r="B14" s="448"/>
      <c r="C14" s="97"/>
      <c r="D14" s="104" t="s">
        <v>168</v>
      </c>
      <c r="E14" s="92"/>
      <c r="F14" s="103"/>
      <c r="G14" s="103"/>
      <c r="H14" s="92"/>
      <c r="I14" s="92"/>
      <c r="J14" s="92"/>
      <c r="K14" s="92"/>
      <c r="L14" s="92"/>
      <c r="M14" s="92"/>
      <c r="N14" s="92"/>
      <c r="O14" s="92"/>
      <c r="P14" s="92"/>
    </row>
    <row r="15" spans="2:16" ht="231.75" customHeight="1" thickBot="1" x14ac:dyDescent="0.35">
      <c r="B15" s="448"/>
      <c r="C15" s="97"/>
      <c r="D15" s="98" t="s">
        <v>901</v>
      </c>
      <c r="E15" s="92"/>
      <c r="F15" s="103"/>
      <c r="G15" s="103"/>
      <c r="H15" s="92"/>
      <c r="I15" s="92"/>
      <c r="J15" s="92"/>
      <c r="K15" s="92"/>
      <c r="L15" s="92"/>
      <c r="M15" s="92"/>
      <c r="N15" s="92"/>
      <c r="O15" s="92"/>
      <c r="P15" s="92"/>
    </row>
    <row r="16" spans="2:16" ht="21.75" customHeight="1" thickBot="1" x14ac:dyDescent="0.35">
      <c r="B16" s="448"/>
      <c r="C16" s="97"/>
      <c r="D16" s="93"/>
      <c r="E16" s="92"/>
      <c r="F16" s="103"/>
      <c r="G16" s="103"/>
      <c r="H16" s="92"/>
      <c r="I16" s="92"/>
      <c r="J16" s="92"/>
      <c r="K16" s="92"/>
      <c r="L16" s="92"/>
      <c r="M16" s="92"/>
      <c r="N16" s="92"/>
      <c r="O16" s="92"/>
      <c r="P16" s="92"/>
    </row>
    <row r="17" spans="2:18" ht="21.75" customHeight="1" thickBot="1" x14ac:dyDescent="0.35">
      <c r="B17" s="448"/>
      <c r="C17" s="97"/>
      <c r="D17" s="105" t="s">
        <v>169</v>
      </c>
      <c r="E17" s="92"/>
      <c r="F17" s="103"/>
      <c r="G17" s="103"/>
      <c r="H17" s="92"/>
      <c r="I17" s="92"/>
      <c r="J17" s="92"/>
      <c r="K17" s="92"/>
      <c r="L17" s="92"/>
      <c r="M17" s="92"/>
      <c r="N17" s="92"/>
      <c r="O17" s="92"/>
      <c r="P17" s="92"/>
    </row>
    <row r="18" spans="2:18" ht="147.75" customHeight="1" thickBot="1" x14ac:dyDescent="0.35">
      <c r="B18" s="448"/>
      <c r="C18" s="97"/>
      <c r="D18" s="98" t="s">
        <v>902</v>
      </c>
      <c r="E18" s="92"/>
      <c r="F18" s="103"/>
      <c r="G18" s="103"/>
      <c r="H18" s="92"/>
      <c r="I18" s="92"/>
      <c r="J18" s="92"/>
      <c r="K18" s="92"/>
      <c r="L18" s="92"/>
      <c r="M18" s="92"/>
      <c r="N18" s="92"/>
      <c r="O18" s="92"/>
      <c r="P18" s="92"/>
    </row>
    <row r="19" spans="2:18" ht="19.5" customHeight="1" thickBot="1" x14ac:dyDescent="0.35">
      <c r="B19" s="448"/>
      <c r="C19" s="97"/>
      <c r="D19" s="93"/>
      <c r="E19" s="92"/>
      <c r="F19" s="103"/>
      <c r="G19" s="103"/>
      <c r="H19" s="92"/>
      <c r="I19" s="92"/>
      <c r="J19" s="92"/>
      <c r="K19" s="92"/>
      <c r="L19" s="92"/>
      <c r="M19" s="92"/>
      <c r="N19" s="92"/>
      <c r="O19" s="92"/>
      <c r="P19" s="92"/>
    </row>
    <row r="20" spans="2:18" ht="19.5" customHeight="1" thickBot="1" x14ac:dyDescent="0.35">
      <c r="B20" s="448"/>
      <c r="C20" s="97"/>
      <c r="D20" s="105" t="s">
        <v>903</v>
      </c>
      <c r="E20" s="92"/>
      <c r="F20" s="103"/>
      <c r="G20" s="103"/>
      <c r="H20" s="92"/>
      <c r="I20" s="92"/>
      <c r="J20" s="92"/>
      <c r="K20" s="92"/>
      <c r="L20" s="92"/>
      <c r="M20" s="92"/>
      <c r="N20" s="92"/>
      <c r="O20" s="92"/>
      <c r="P20" s="92"/>
    </row>
    <row r="21" spans="2:18" ht="45.75" thickBot="1" x14ac:dyDescent="0.35">
      <c r="B21" s="448"/>
      <c r="C21" s="97"/>
      <c r="D21" s="98" t="s">
        <v>904</v>
      </c>
      <c r="E21" s="92"/>
      <c r="F21" s="103"/>
      <c r="G21" s="103"/>
      <c r="H21" s="92"/>
      <c r="I21" s="92"/>
      <c r="J21" s="92"/>
      <c r="K21" s="92"/>
      <c r="L21" s="92"/>
      <c r="M21" s="92"/>
      <c r="N21" s="92"/>
      <c r="O21" s="92"/>
      <c r="P21" s="92"/>
    </row>
    <row r="22" spans="2:18" ht="19.5" customHeight="1" thickBot="1" x14ac:dyDescent="0.35">
      <c r="B22" s="448"/>
      <c r="C22" s="97"/>
      <c r="D22" s="93"/>
      <c r="E22" s="92"/>
      <c r="F22" s="103"/>
      <c r="G22" s="103"/>
      <c r="H22" s="92"/>
      <c r="I22" s="92"/>
      <c r="J22" s="92"/>
      <c r="K22" s="92"/>
      <c r="L22" s="92"/>
      <c r="M22" s="92"/>
      <c r="N22" s="92"/>
      <c r="O22" s="92"/>
      <c r="P22" s="92"/>
    </row>
    <row r="23" spans="2:18" ht="19.5" customHeight="1" thickBot="1" x14ac:dyDescent="0.35">
      <c r="B23" s="448"/>
      <c r="C23" s="97"/>
      <c r="D23" s="105" t="s">
        <v>905</v>
      </c>
      <c r="E23" s="92"/>
      <c r="F23" s="103"/>
      <c r="G23" s="103"/>
      <c r="H23" s="92"/>
      <c r="I23" s="92"/>
      <c r="J23" s="92"/>
      <c r="K23" s="92"/>
      <c r="L23" s="92"/>
      <c r="M23" s="92"/>
      <c r="N23" s="92"/>
      <c r="O23" s="92"/>
      <c r="P23" s="92"/>
    </row>
    <row r="24" spans="2:18" ht="114.6" customHeight="1" thickBot="1" x14ac:dyDescent="0.35">
      <c r="B24" s="448"/>
      <c r="C24" s="97"/>
      <c r="D24" s="98" t="s">
        <v>906</v>
      </c>
      <c r="F24" s="101"/>
      <c r="G24" s="103"/>
      <c r="H24" s="92"/>
      <c r="I24" s="92"/>
      <c r="J24" s="92"/>
      <c r="K24" s="92"/>
      <c r="L24" s="92"/>
      <c r="M24" s="92"/>
      <c r="N24" s="92"/>
      <c r="O24" s="92"/>
      <c r="P24" s="92"/>
    </row>
    <row r="25" spans="2:18" s="93" customFormat="1" ht="65.45" customHeight="1" thickBot="1" x14ac:dyDescent="0.35">
      <c r="B25" s="448"/>
      <c r="C25" s="106"/>
      <c r="D25" s="98" t="s">
        <v>907</v>
      </c>
      <c r="E25" s="94"/>
      <c r="F25" s="103"/>
      <c r="G25" s="103"/>
      <c r="H25" s="92"/>
      <c r="I25" s="92"/>
      <c r="J25" s="92"/>
      <c r="K25" s="92"/>
      <c r="L25" s="92"/>
      <c r="M25" s="92"/>
      <c r="N25" s="92"/>
      <c r="O25" s="92"/>
      <c r="P25" s="92"/>
      <c r="Q25" s="94"/>
      <c r="R25" s="94"/>
    </row>
    <row r="26" spans="2:18" s="93" customFormat="1" ht="18.75" customHeight="1" thickBot="1" x14ac:dyDescent="0.35">
      <c r="B26" s="448"/>
      <c r="C26" s="106"/>
      <c r="F26" s="103"/>
      <c r="G26" s="103"/>
      <c r="H26" s="92"/>
      <c r="I26" s="92"/>
      <c r="J26" s="92"/>
      <c r="K26" s="92"/>
      <c r="L26" s="92"/>
      <c r="M26" s="92"/>
      <c r="N26" s="92"/>
      <c r="O26" s="92"/>
      <c r="P26" s="92"/>
      <c r="Q26" s="94"/>
      <c r="R26" s="94"/>
    </row>
    <row r="27" spans="2:18" s="93" customFormat="1" ht="28.5" customHeight="1" thickBot="1" x14ac:dyDescent="0.35">
      <c r="B27" s="448"/>
      <c r="C27" s="106"/>
      <c r="D27" s="107" t="s">
        <v>228</v>
      </c>
      <c r="F27" s="103"/>
      <c r="G27" s="103"/>
      <c r="H27" s="92"/>
      <c r="I27" s="92"/>
      <c r="J27" s="92"/>
      <c r="K27" s="92"/>
      <c r="L27" s="92"/>
      <c r="M27" s="92"/>
      <c r="N27" s="92"/>
      <c r="O27" s="92"/>
      <c r="P27" s="92"/>
      <c r="Q27" s="94"/>
      <c r="R27" s="94"/>
    </row>
    <row r="28" spans="2:18" ht="48.75" customHeight="1" thickBot="1" x14ac:dyDescent="0.35">
      <c r="B28" s="448"/>
      <c r="C28" s="97"/>
      <c r="D28" s="108" t="s">
        <v>908</v>
      </c>
      <c r="E28" s="92"/>
      <c r="F28" s="93"/>
      <c r="G28" s="93"/>
      <c r="H28" s="92"/>
      <c r="I28" s="92"/>
      <c r="J28" s="92"/>
      <c r="K28" s="92"/>
      <c r="L28" s="92"/>
      <c r="M28" s="92"/>
      <c r="N28" s="92"/>
      <c r="O28" s="92"/>
      <c r="P28" s="92"/>
    </row>
    <row r="29" spans="2:18" ht="45.75" customHeight="1" thickBot="1" x14ac:dyDescent="0.35">
      <c r="B29" s="448"/>
      <c r="C29" s="97"/>
      <c r="D29" s="108" t="s">
        <v>909</v>
      </c>
      <c r="E29" s="92"/>
      <c r="F29" s="93"/>
      <c r="G29" s="93"/>
      <c r="H29" s="92"/>
      <c r="I29" s="92"/>
      <c r="J29" s="92"/>
      <c r="K29" s="92"/>
      <c r="L29" s="92"/>
      <c r="M29" s="92"/>
      <c r="N29" s="92"/>
      <c r="O29" s="92"/>
      <c r="P29" s="92"/>
    </row>
    <row r="30" spans="2:18" ht="37.5" customHeight="1" thickBot="1" x14ac:dyDescent="0.35">
      <c r="B30" s="448"/>
      <c r="C30" s="97"/>
      <c r="D30" s="108" t="s">
        <v>910</v>
      </c>
      <c r="E30" s="92"/>
      <c r="F30" s="93"/>
      <c r="G30" s="93"/>
      <c r="H30" s="92"/>
      <c r="I30" s="92"/>
      <c r="J30" s="92"/>
      <c r="K30" s="92"/>
      <c r="L30" s="92"/>
      <c r="M30" s="92"/>
      <c r="N30" s="92"/>
      <c r="O30" s="92"/>
      <c r="P30" s="92"/>
    </row>
    <row r="31" spans="2:18" ht="39.75" customHeight="1" thickBot="1" x14ac:dyDescent="0.35">
      <c r="B31" s="448"/>
      <c r="C31" s="97"/>
      <c r="D31" s="108" t="s">
        <v>911</v>
      </c>
      <c r="E31" s="92"/>
      <c r="F31" s="93"/>
      <c r="G31" s="93"/>
      <c r="H31" s="92"/>
      <c r="I31" s="92"/>
      <c r="J31" s="92"/>
      <c r="K31" s="92"/>
      <c r="L31" s="92"/>
      <c r="M31" s="92"/>
      <c r="N31" s="92"/>
      <c r="O31" s="92"/>
      <c r="P31" s="92"/>
    </row>
    <row r="32" spans="2:18" ht="39.75" customHeight="1" thickBot="1" x14ac:dyDescent="0.35">
      <c r="B32" s="449"/>
      <c r="C32" s="97"/>
      <c r="D32" s="108" t="s">
        <v>912</v>
      </c>
      <c r="E32" s="92"/>
      <c r="F32" s="93"/>
      <c r="G32" s="93"/>
      <c r="H32" s="92"/>
      <c r="I32" s="92"/>
      <c r="J32" s="92"/>
      <c r="K32" s="92"/>
      <c r="L32" s="92"/>
      <c r="M32" s="92"/>
      <c r="N32" s="92"/>
      <c r="O32" s="92"/>
      <c r="P32" s="92"/>
    </row>
    <row r="33" spans="2:16" ht="19.5" customHeight="1" thickBot="1" x14ac:dyDescent="0.35">
      <c r="B33" s="92"/>
      <c r="C33" s="97"/>
      <c r="D33" s="92"/>
      <c r="E33" s="92"/>
      <c r="F33" s="93"/>
      <c r="G33" s="93"/>
      <c r="H33" s="92"/>
      <c r="I33" s="92"/>
      <c r="J33" s="92"/>
      <c r="K33" s="92"/>
      <c r="L33" s="92"/>
      <c r="M33" s="92"/>
      <c r="N33" s="92"/>
      <c r="O33" s="92"/>
      <c r="P33" s="92"/>
    </row>
    <row r="34" spans="2:16" ht="15" customHeight="1" thickBot="1" x14ac:dyDescent="0.35">
      <c r="B34" s="109" t="s">
        <v>913</v>
      </c>
      <c r="C34" s="97"/>
      <c r="D34" s="98"/>
      <c r="E34" s="92"/>
      <c r="F34" s="93"/>
      <c r="G34" s="93"/>
      <c r="H34" s="92"/>
      <c r="I34" s="92"/>
      <c r="J34" s="92"/>
      <c r="K34" s="92"/>
      <c r="L34" s="92"/>
      <c r="M34" s="92"/>
      <c r="N34" s="92"/>
      <c r="O34" s="92"/>
      <c r="P34" s="92"/>
    </row>
    <row r="35" spans="2:16" ht="16.5" thickBot="1" x14ac:dyDescent="0.35">
      <c r="B35" s="109" t="s">
        <v>914</v>
      </c>
      <c r="C35" s="97"/>
      <c r="D35" s="98"/>
      <c r="E35" s="92"/>
      <c r="F35" s="93"/>
      <c r="G35" s="93"/>
      <c r="H35" s="92"/>
      <c r="I35" s="92"/>
      <c r="J35" s="92"/>
      <c r="K35" s="92"/>
      <c r="L35" s="92"/>
      <c r="M35" s="92"/>
      <c r="N35" s="92"/>
      <c r="O35" s="92"/>
      <c r="P35" s="92"/>
    </row>
    <row r="36" spans="2:16" ht="15" customHeight="1" thickBot="1" x14ac:dyDescent="0.35">
      <c r="B36" s="109" t="s">
        <v>915</v>
      </c>
      <c r="C36" s="97"/>
      <c r="D36" s="98"/>
      <c r="E36" s="92"/>
      <c r="F36" s="93"/>
      <c r="G36" s="93"/>
      <c r="H36" s="92"/>
      <c r="I36" s="92"/>
      <c r="J36" s="92"/>
      <c r="K36" s="92"/>
      <c r="L36" s="92"/>
      <c r="M36" s="92"/>
      <c r="N36" s="92"/>
      <c r="O36" s="92"/>
      <c r="P36" s="92"/>
    </row>
    <row r="37" spans="2:16" ht="15" customHeight="1" thickBot="1" x14ac:dyDescent="0.35">
      <c r="B37" s="109" t="s">
        <v>916</v>
      </c>
      <c r="C37" s="97"/>
      <c r="D37" s="98"/>
      <c r="E37" s="92"/>
      <c r="F37" s="93"/>
      <c r="G37" s="93"/>
      <c r="H37" s="92"/>
      <c r="I37" s="92"/>
      <c r="J37" s="92"/>
      <c r="K37" s="92"/>
      <c r="L37" s="92"/>
      <c r="M37" s="92"/>
      <c r="N37" s="92"/>
      <c r="O37" s="92"/>
      <c r="P37" s="92"/>
    </row>
    <row r="38" spans="2:16" ht="16.5" thickBot="1" x14ac:dyDescent="0.35">
      <c r="B38" s="109" t="s">
        <v>917</v>
      </c>
      <c r="C38" s="97"/>
      <c r="D38" s="98"/>
      <c r="E38" s="92"/>
      <c r="F38" s="93"/>
      <c r="G38" s="93"/>
      <c r="H38" s="92"/>
      <c r="I38" s="92"/>
      <c r="J38" s="92"/>
      <c r="K38" s="92"/>
      <c r="L38" s="92"/>
      <c r="M38" s="92"/>
      <c r="N38" s="92"/>
      <c r="O38" s="92"/>
      <c r="P38" s="92"/>
    </row>
    <row r="39" spans="2:16" ht="15" customHeight="1" thickBot="1" x14ac:dyDescent="0.35">
      <c r="B39" s="109" t="s">
        <v>918</v>
      </c>
      <c r="C39" s="97"/>
      <c r="D39" s="98"/>
      <c r="E39" s="92"/>
      <c r="F39" s="93"/>
      <c r="G39" s="93"/>
      <c r="H39" s="92"/>
      <c r="I39" s="92"/>
      <c r="J39" s="92"/>
      <c r="K39" s="92"/>
      <c r="L39" s="92"/>
      <c r="M39" s="92"/>
      <c r="N39" s="92"/>
      <c r="O39" s="92"/>
      <c r="P39" s="92"/>
    </row>
    <row r="40" spans="2:16" ht="15" customHeight="1" x14ac:dyDescent="0.25">
      <c r="B40" s="92"/>
      <c r="C40" s="97"/>
      <c r="D40" s="110"/>
      <c r="E40" s="92"/>
      <c r="H40" s="92"/>
      <c r="I40" s="92"/>
      <c r="J40" s="92"/>
      <c r="K40" s="92"/>
      <c r="L40" s="92"/>
      <c r="M40" s="92"/>
      <c r="N40" s="92"/>
      <c r="O40" s="92"/>
      <c r="P40" s="92"/>
    </row>
    <row r="41" spans="2:16" ht="15" customHeight="1" x14ac:dyDescent="0.3"/>
    <row r="42" spans="2:16" ht="15" customHeight="1" x14ac:dyDescent="0.3"/>
    <row r="43" spans="2:16" ht="15" customHeight="1" x14ac:dyDescent="0.3"/>
    <row r="44" spans="2:16" ht="15" customHeight="1" x14ac:dyDescent="0.3"/>
    <row r="45" spans="2:16" ht="15" customHeight="1" x14ac:dyDescent="0.3"/>
    <row r="46" spans="2:16" ht="15" customHeight="1" x14ac:dyDescent="0.3"/>
    <row r="47" spans="2:16" ht="15" customHeight="1" x14ac:dyDescent="0.3"/>
    <row r="48" spans="2:16" ht="15" customHeight="1" x14ac:dyDescent="0.3"/>
    <row r="49" s="94" customFormat="1" ht="15" customHeight="1" x14ac:dyDescent="0.3"/>
    <row r="50" s="94" customFormat="1" ht="15" customHeight="1" x14ac:dyDescent="0.3"/>
    <row r="51" s="94" customFormat="1" ht="15" customHeight="1" x14ac:dyDescent="0.3"/>
    <row r="52" s="94" customFormat="1" ht="15" customHeight="1" x14ac:dyDescent="0.3"/>
    <row r="53" s="94" customFormat="1" ht="15" customHeight="1" x14ac:dyDescent="0.3"/>
    <row r="54" s="94" customFormat="1" ht="15" customHeight="1" x14ac:dyDescent="0.3"/>
    <row r="55" s="94" customFormat="1" ht="15" customHeight="1" x14ac:dyDescent="0.3"/>
    <row r="56" s="94" customFormat="1" ht="15" customHeight="1" x14ac:dyDescent="0.3"/>
    <row r="57" s="94" customFormat="1" ht="15" customHeight="1" x14ac:dyDescent="0.3"/>
    <row r="58" s="94" customFormat="1" ht="15" customHeight="1" x14ac:dyDescent="0.3"/>
    <row r="59" s="94" customFormat="1" ht="15" customHeight="1" x14ac:dyDescent="0.3"/>
    <row r="60" s="94" customFormat="1" ht="15" customHeight="1" x14ac:dyDescent="0.3"/>
    <row r="61" s="94" customFormat="1" ht="15" customHeight="1" x14ac:dyDescent="0.3"/>
    <row r="62" s="94" customFormat="1" ht="15" customHeight="1" x14ac:dyDescent="0.3"/>
    <row r="63" s="94" customFormat="1" ht="15" customHeight="1" x14ac:dyDescent="0.3"/>
    <row r="64" s="94" customFormat="1" ht="15" customHeight="1" x14ac:dyDescent="0.3"/>
    <row r="65" s="94" customFormat="1" ht="15" customHeight="1" x14ac:dyDescent="0.3"/>
    <row r="66" s="94" customFormat="1" ht="15" customHeight="1" x14ac:dyDescent="0.3"/>
    <row r="67" s="94" customFormat="1" ht="15" customHeight="1" x14ac:dyDescent="0.3"/>
    <row r="68" s="94" customFormat="1" ht="15" customHeight="1" x14ac:dyDescent="0.3"/>
    <row r="69" s="94" customFormat="1" ht="15" customHeight="1" x14ac:dyDescent="0.3"/>
    <row r="70" s="94" customFormat="1" ht="15" customHeight="1" x14ac:dyDescent="0.3"/>
    <row r="71" s="94" customFormat="1" ht="15" customHeight="1" x14ac:dyDescent="0.3"/>
    <row r="72" s="94" customFormat="1" ht="15" customHeight="1" x14ac:dyDescent="0.3"/>
    <row r="73" s="94" customFormat="1" ht="15" customHeight="1" x14ac:dyDescent="0.3"/>
    <row r="74" s="94" customFormat="1" ht="15" customHeight="1" x14ac:dyDescent="0.3"/>
    <row r="75" s="94" customFormat="1" ht="15" customHeight="1" x14ac:dyDescent="0.3"/>
    <row r="76" s="94" customFormat="1" ht="15" customHeight="1" x14ac:dyDescent="0.3"/>
    <row r="77" s="94" customFormat="1" ht="15" customHeight="1" x14ac:dyDescent="0.3"/>
    <row r="78" s="94" customFormat="1" ht="15" customHeight="1" x14ac:dyDescent="0.3"/>
    <row r="79" s="94" customFormat="1" ht="15" customHeight="1" x14ac:dyDescent="0.3"/>
    <row r="80" s="94" customFormat="1" ht="15" customHeight="1" x14ac:dyDescent="0.3"/>
    <row r="81" spans="3:3" ht="15" customHeight="1" x14ac:dyDescent="0.3">
      <c r="C81" s="97"/>
    </row>
    <row r="82" spans="3:3" ht="15" customHeight="1" x14ac:dyDescent="0.3">
      <c r="C82" s="97"/>
    </row>
    <row r="83" spans="3:3" ht="15" customHeight="1" x14ac:dyDescent="0.3">
      <c r="C83" s="97"/>
    </row>
    <row r="84" spans="3:3" ht="15" customHeight="1" x14ac:dyDescent="0.3">
      <c r="C84" s="97"/>
    </row>
    <row r="85" spans="3:3" ht="15" customHeight="1" x14ac:dyDescent="0.3">
      <c r="C85" s="97"/>
    </row>
    <row r="86" spans="3:3" ht="15" customHeight="1" x14ac:dyDescent="0.3">
      <c r="C86" s="97"/>
    </row>
    <row r="87" spans="3:3" ht="15" customHeight="1" x14ac:dyDescent="0.3">
      <c r="C87" s="97"/>
    </row>
    <row r="88" spans="3:3" ht="15" customHeight="1" x14ac:dyDescent="0.3">
      <c r="C88" s="97"/>
    </row>
    <row r="89" spans="3:3" ht="15" customHeight="1" x14ac:dyDescent="0.3">
      <c r="C89" s="97"/>
    </row>
    <row r="90" spans="3:3" ht="15" customHeight="1" x14ac:dyDescent="0.3">
      <c r="C90" s="97"/>
    </row>
    <row r="91" spans="3:3" ht="15" customHeight="1" x14ac:dyDescent="0.3">
      <c r="C91" s="97"/>
    </row>
    <row r="92" spans="3:3" ht="15" customHeight="1" x14ac:dyDescent="0.3">
      <c r="C92" s="97"/>
    </row>
    <row r="93" spans="3:3" ht="15" customHeight="1" x14ac:dyDescent="0.3">
      <c r="C93" s="97"/>
    </row>
    <row r="94" spans="3:3" ht="15" customHeight="1" x14ac:dyDescent="0.3">
      <c r="C94" s="97"/>
    </row>
    <row r="95" spans="3:3" ht="15" customHeight="1" x14ac:dyDescent="0.3">
      <c r="C95" s="97"/>
    </row>
    <row r="96" spans="3:3" ht="15" customHeight="1" x14ac:dyDescent="0.3">
      <c r="C96" s="97"/>
    </row>
    <row r="97" spans="3:3" ht="15" customHeight="1" x14ac:dyDescent="0.3">
      <c r="C97" s="97"/>
    </row>
    <row r="98" spans="3:3" ht="15" customHeight="1" x14ac:dyDescent="0.3">
      <c r="C98" s="97"/>
    </row>
    <row r="99" spans="3:3" ht="15" customHeight="1" x14ac:dyDescent="0.3">
      <c r="C99" s="97"/>
    </row>
    <row r="100" spans="3:3" ht="15" customHeight="1" x14ac:dyDescent="0.3">
      <c r="C100" s="97"/>
    </row>
    <row r="101" spans="3:3" ht="15" customHeight="1" x14ac:dyDescent="0.3">
      <c r="C101" s="97"/>
    </row>
    <row r="102" spans="3:3" ht="15" customHeight="1" x14ac:dyDescent="0.3">
      <c r="C102" s="97"/>
    </row>
    <row r="103" spans="3:3" ht="15" customHeight="1" x14ac:dyDescent="0.3">
      <c r="C103" s="97"/>
    </row>
    <row r="104" spans="3:3" ht="15" customHeight="1" x14ac:dyDescent="0.3">
      <c r="C104" s="97"/>
    </row>
    <row r="105" spans="3:3" ht="15" customHeight="1" x14ac:dyDescent="0.3">
      <c r="C105" s="97"/>
    </row>
    <row r="106" spans="3:3" ht="15" customHeight="1" x14ac:dyDescent="0.3">
      <c r="C106" s="97"/>
    </row>
    <row r="107" spans="3:3" ht="15" customHeight="1" x14ac:dyDescent="0.3">
      <c r="C107" s="97"/>
    </row>
    <row r="108" spans="3:3" ht="15" customHeight="1" x14ac:dyDescent="0.3">
      <c r="C108" s="97"/>
    </row>
    <row r="109" spans="3:3" ht="15" customHeight="1" x14ac:dyDescent="0.3">
      <c r="C109" s="97"/>
    </row>
    <row r="110" spans="3:3" ht="15" customHeight="1" x14ac:dyDescent="0.3">
      <c r="C110" s="97"/>
    </row>
    <row r="111" spans="3:3" ht="15" customHeight="1" x14ac:dyDescent="0.3">
      <c r="C111" s="97"/>
    </row>
    <row r="112" spans="3:3" ht="15" customHeight="1" x14ac:dyDescent="0.3">
      <c r="C112" s="97"/>
    </row>
    <row r="113" spans="3:3" ht="15" customHeight="1" x14ac:dyDescent="0.3">
      <c r="C113" s="97"/>
    </row>
    <row r="114" spans="3:3" ht="15" customHeight="1" x14ac:dyDescent="0.3">
      <c r="C114" s="97"/>
    </row>
    <row r="115" spans="3:3" ht="15" customHeight="1" x14ac:dyDescent="0.3">
      <c r="C115" s="97"/>
    </row>
    <row r="116" spans="3:3" ht="15" customHeight="1" x14ac:dyDescent="0.3">
      <c r="C116" s="97"/>
    </row>
    <row r="117" spans="3:3" ht="15" customHeight="1" x14ac:dyDescent="0.3">
      <c r="C117" s="97"/>
    </row>
    <row r="118" spans="3:3" ht="15" customHeight="1" x14ac:dyDescent="0.3">
      <c r="C118" s="97"/>
    </row>
    <row r="119" spans="3:3" ht="15" customHeight="1" x14ac:dyDescent="0.3">
      <c r="C119" s="97"/>
    </row>
    <row r="120" spans="3:3" ht="15" customHeight="1" x14ac:dyDescent="0.3">
      <c r="C120" s="97"/>
    </row>
    <row r="121" spans="3:3" ht="15" customHeight="1" x14ac:dyDescent="0.3">
      <c r="C121" s="97"/>
    </row>
    <row r="122" spans="3:3" ht="15" customHeight="1" x14ac:dyDescent="0.3">
      <c r="C122" s="97"/>
    </row>
    <row r="123" spans="3:3" ht="15" customHeight="1" x14ac:dyDescent="0.3">
      <c r="C123" s="97"/>
    </row>
    <row r="124" spans="3:3" ht="15" customHeight="1" x14ac:dyDescent="0.3">
      <c r="C124" s="97"/>
    </row>
    <row r="125" spans="3:3" ht="15" customHeight="1" x14ac:dyDescent="0.3">
      <c r="C125" s="97"/>
    </row>
    <row r="126" spans="3:3" ht="15" customHeight="1" x14ac:dyDescent="0.3">
      <c r="C126" s="97"/>
    </row>
    <row r="127" spans="3:3" ht="15" customHeight="1" x14ac:dyDescent="0.3">
      <c r="C127" s="97"/>
    </row>
    <row r="128" spans="3:3" ht="15" customHeight="1" x14ac:dyDescent="0.3">
      <c r="C128" s="97"/>
    </row>
    <row r="129" spans="3:3" ht="15" customHeight="1" x14ac:dyDescent="0.3">
      <c r="C129" s="97"/>
    </row>
    <row r="130" spans="3:3" ht="15" customHeight="1" x14ac:dyDescent="0.3">
      <c r="C130" s="97"/>
    </row>
    <row r="131" spans="3:3" ht="15" customHeight="1" x14ac:dyDescent="0.3">
      <c r="C131" s="97"/>
    </row>
    <row r="132" spans="3:3" ht="15" customHeight="1" x14ac:dyDescent="0.3">
      <c r="C132" s="97"/>
    </row>
    <row r="133" spans="3:3" ht="15" customHeight="1" x14ac:dyDescent="0.3">
      <c r="C133" s="97"/>
    </row>
    <row r="134" spans="3:3" ht="15" customHeight="1" x14ac:dyDescent="0.3">
      <c r="C134" s="97"/>
    </row>
    <row r="135" spans="3:3" ht="15" customHeight="1" x14ac:dyDescent="0.3">
      <c r="C135" s="97"/>
    </row>
    <row r="136" spans="3:3" ht="15" customHeight="1" x14ac:dyDescent="0.3">
      <c r="C136" s="97"/>
    </row>
    <row r="137" spans="3:3" ht="15" customHeight="1" x14ac:dyDescent="0.3">
      <c r="C137" s="97"/>
    </row>
    <row r="138" spans="3:3" ht="15" customHeight="1" x14ac:dyDescent="0.3">
      <c r="C138" s="97"/>
    </row>
    <row r="139" spans="3:3" ht="15" customHeight="1" x14ac:dyDescent="0.3">
      <c r="C139" s="97"/>
    </row>
    <row r="140" spans="3:3" ht="15" customHeight="1" x14ac:dyDescent="0.3">
      <c r="C140" s="97"/>
    </row>
    <row r="141" spans="3:3" ht="15" customHeight="1" x14ac:dyDescent="0.3">
      <c r="C141" s="97"/>
    </row>
    <row r="142" spans="3:3" ht="15" customHeight="1" x14ac:dyDescent="0.3">
      <c r="C142" s="97"/>
    </row>
    <row r="143" spans="3:3" ht="15" customHeight="1" x14ac:dyDescent="0.3">
      <c r="C143" s="97"/>
    </row>
    <row r="144" spans="3:3" ht="15" customHeight="1" x14ac:dyDescent="0.3">
      <c r="C144" s="97"/>
    </row>
    <row r="145" spans="3:3" ht="15" customHeight="1" x14ac:dyDescent="0.3">
      <c r="C145" s="97"/>
    </row>
    <row r="146" spans="3:3" ht="15" customHeight="1" x14ac:dyDescent="0.3">
      <c r="C146" s="97"/>
    </row>
    <row r="147" spans="3:3" ht="15" customHeight="1" x14ac:dyDescent="0.3">
      <c r="C147" s="97"/>
    </row>
    <row r="148" spans="3:3" ht="15" customHeight="1" x14ac:dyDescent="0.3">
      <c r="C148" s="97"/>
    </row>
    <row r="149" spans="3:3" ht="15" customHeight="1" x14ac:dyDescent="0.3">
      <c r="C149" s="97"/>
    </row>
    <row r="150" spans="3:3" ht="15" customHeight="1" x14ac:dyDescent="0.3">
      <c r="C150" s="97"/>
    </row>
    <row r="151" spans="3:3" ht="15" customHeight="1" x14ac:dyDescent="0.3">
      <c r="C151" s="97"/>
    </row>
    <row r="152" spans="3:3" ht="15" customHeight="1" x14ac:dyDescent="0.3">
      <c r="C152" s="97"/>
    </row>
    <row r="153" spans="3:3" ht="15" customHeight="1" x14ac:dyDescent="0.3">
      <c r="C153" s="97"/>
    </row>
    <row r="154" spans="3:3" ht="15" customHeight="1" x14ac:dyDescent="0.3">
      <c r="C154" s="97"/>
    </row>
    <row r="155" spans="3:3" ht="15" customHeight="1" x14ac:dyDescent="0.3">
      <c r="C155" s="97"/>
    </row>
    <row r="156" spans="3:3" ht="15" customHeight="1" x14ac:dyDescent="0.3">
      <c r="C156" s="97"/>
    </row>
    <row r="157" spans="3:3" ht="15" customHeight="1" x14ac:dyDescent="0.3">
      <c r="C157" s="97"/>
    </row>
    <row r="158" spans="3:3" ht="15" customHeight="1" x14ac:dyDescent="0.3">
      <c r="C158" s="97"/>
    </row>
    <row r="159" spans="3:3" ht="15" customHeight="1" x14ac:dyDescent="0.3">
      <c r="C159" s="97"/>
    </row>
    <row r="160" spans="3:3" ht="15" customHeight="1" x14ac:dyDescent="0.3">
      <c r="C160" s="97"/>
    </row>
    <row r="161" spans="3:3" ht="15" customHeight="1" x14ac:dyDescent="0.3">
      <c r="C161" s="97"/>
    </row>
    <row r="162" spans="3:3" ht="15" customHeight="1" x14ac:dyDescent="0.3">
      <c r="C162" s="97"/>
    </row>
    <row r="163" spans="3:3" ht="15" customHeight="1" x14ac:dyDescent="0.3">
      <c r="C163" s="97"/>
    </row>
    <row r="164" spans="3:3" ht="15" customHeight="1" x14ac:dyDescent="0.3">
      <c r="C164" s="97"/>
    </row>
    <row r="165" spans="3:3" ht="15" customHeight="1" x14ac:dyDescent="0.3">
      <c r="C165" s="97"/>
    </row>
    <row r="166" spans="3:3" ht="15" customHeight="1" x14ac:dyDescent="0.3">
      <c r="C166" s="97"/>
    </row>
    <row r="167" spans="3:3" ht="15" customHeight="1" x14ac:dyDescent="0.3">
      <c r="C167" s="97"/>
    </row>
    <row r="168" spans="3:3" ht="15" customHeight="1" x14ac:dyDescent="0.3">
      <c r="C168" s="97"/>
    </row>
    <row r="169" spans="3:3" ht="15" customHeight="1" x14ac:dyDescent="0.3">
      <c r="C169" s="97"/>
    </row>
  </sheetData>
  <mergeCells count="3">
    <mergeCell ref="B2:D2"/>
    <mergeCell ref="F2:G2"/>
    <mergeCell ref="B12:B3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9AC7-0FED-47FF-AB1F-3C65B3AB2E6E}">
  <sheetPr>
    <tabColor theme="3"/>
  </sheetPr>
  <dimension ref="A1:D104"/>
  <sheetViews>
    <sheetView topLeftCell="A22" workbookViewId="0">
      <selection activeCell="C25" sqref="C25"/>
    </sheetView>
  </sheetViews>
  <sheetFormatPr defaultColWidth="8.88671875" defaultRowHeight="16.5" x14ac:dyDescent="0.3"/>
  <cols>
    <col min="1" max="1" width="11" style="60" bestFit="1" customWidth="1"/>
    <col min="2" max="2" width="38.6640625" style="60" bestFit="1" customWidth="1"/>
    <col min="3" max="3" width="10.88671875" style="60" bestFit="1" customWidth="1"/>
    <col min="4" max="4" width="12" style="70" bestFit="1" customWidth="1"/>
    <col min="5" max="16384" width="8.88671875" style="60"/>
  </cols>
  <sheetData>
    <row r="1" spans="1:4" s="68" customFormat="1" ht="15" x14ac:dyDescent="0.25">
      <c r="A1" s="68" t="s">
        <v>541</v>
      </c>
      <c r="B1" s="68" t="s">
        <v>0</v>
      </c>
      <c r="C1" s="68" t="s">
        <v>542</v>
      </c>
      <c r="D1" s="69" t="s">
        <v>543</v>
      </c>
    </row>
    <row r="2" spans="1:4" x14ac:dyDescent="0.3">
      <c r="A2" s="60" t="s">
        <v>544</v>
      </c>
      <c r="B2" s="60" t="s">
        <v>545</v>
      </c>
      <c r="C2" s="60" t="s">
        <v>546</v>
      </c>
      <c r="D2" s="70">
        <v>82766.64</v>
      </c>
    </row>
    <row r="3" spans="1:4" x14ac:dyDescent="0.3">
      <c r="A3" s="60" t="s">
        <v>544</v>
      </c>
      <c r="B3" s="60" t="s">
        <v>547</v>
      </c>
      <c r="C3" s="60" t="s">
        <v>548</v>
      </c>
      <c r="D3" s="70">
        <v>3593</v>
      </c>
    </row>
    <row r="4" spans="1:4" x14ac:dyDescent="0.3">
      <c r="A4" s="60" t="s">
        <v>544</v>
      </c>
      <c r="B4" s="60" t="s">
        <v>549</v>
      </c>
      <c r="C4" s="60" t="s">
        <v>550</v>
      </c>
      <c r="D4" s="70">
        <v>36305</v>
      </c>
    </row>
    <row r="5" spans="1:4" x14ac:dyDescent="0.3">
      <c r="A5" s="60" t="s">
        <v>544</v>
      </c>
      <c r="B5" s="60" t="s">
        <v>551</v>
      </c>
      <c r="C5" s="60" t="s">
        <v>552</v>
      </c>
      <c r="D5" s="70">
        <v>1764.3</v>
      </c>
    </row>
    <row r="6" spans="1:4" x14ac:dyDescent="0.3">
      <c r="A6" s="60" t="s">
        <v>544</v>
      </c>
      <c r="B6" s="60" t="s">
        <v>553</v>
      </c>
      <c r="C6" s="60" t="s">
        <v>554</v>
      </c>
      <c r="D6" s="70">
        <v>5820</v>
      </c>
    </row>
    <row r="7" spans="1:4" x14ac:dyDescent="0.3">
      <c r="A7" s="60" t="s">
        <v>544</v>
      </c>
      <c r="B7" s="60" t="s">
        <v>555</v>
      </c>
      <c r="C7" s="60" t="s">
        <v>556</v>
      </c>
      <c r="D7" s="70">
        <v>18818</v>
      </c>
    </row>
    <row r="8" spans="1:4" x14ac:dyDescent="0.3">
      <c r="A8" s="60" t="s">
        <v>544</v>
      </c>
      <c r="B8" s="60" t="s">
        <v>557</v>
      </c>
      <c r="C8" s="60" t="s">
        <v>558</v>
      </c>
      <c r="D8" s="70">
        <v>9720.43</v>
      </c>
    </row>
    <row r="9" spans="1:4" x14ac:dyDescent="0.3">
      <c r="A9" s="60" t="s">
        <v>544</v>
      </c>
      <c r="B9" s="60" t="s">
        <v>559</v>
      </c>
      <c r="C9" s="60" t="s">
        <v>560</v>
      </c>
      <c r="D9" s="70">
        <v>7562.4</v>
      </c>
    </row>
    <row r="10" spans="1:4" x14ac:dyDescent="0.3">
      <c r="A10" s="60" t="s">
        <v>544</v>
      </c>
      <c r="B10" s="60" t="s">
        <v>561</v>
      </c>
      <c r="C10" s="60" t="s">
        <v>562</v>
      </c>
      <c r="D10" s="70">
        <v>3400</v>
      </c>
    </row>
    <row r="11" spans="1:4" x14ac:dyDescent="0.3">
      <c r="A11" s="60" t="s">
        <v>544</v>
      </c>
      <c r="B11" s="60" t="s">
        <v>563</v>
      </c>
      <c r="C11" s="60" t="s">
        <v>564</v>
      </c>
      <c r="D11" s="70">
        <v>3067</v>
      </c>
    </row>
    <row r="12" spans="1:4" x14ac:dyDescent="0.3">
      <c r="A12" s="60" t="s">
        <v>544</v>
      </c>
      <c r="B12" s="60" t="s">
        <v>563</v>
      </c>
      <c r="C12" s="60" t="s">
        <v>565</v>
      </c>
      <c r="D12" s="70">
        <v>136</v>
      </c>
    </row>
    <row r="13" spans="1:4" x14ac:dyDescent="0.3">
      <c r="A13" s="60" t="s">
        <v>566</v>
      </c>
      <c r="B13" s="60" t="s">
        <v>567</v>
      </c>
      <c r="C13" s="60" t="s">
        <v>568</v>
      </c>
      <c r="D13" s="70">
        <v>25780.63</v>
      </c>
    </row>
    <row r="14" spans="1:4" x14ac:dyDescent="0.3">
      <c r="A14" s="60" t="s">
        <v>566</v>
      </c>
      <c r="B14" s="60" t="s">
        <v>569</v>
      </c>
      <c r="C14" s="60" t="s">
        <v>570</v>
      </c>
      <c r="D14" s="70">
        <v>780.2</v>
      </c>
    </row>
    <row r="15" spans="1:4" x14ac:dyDescent="0.3">
      <c r="A15" s="60" t="s">
        <v>566</v>
      </c>
      <c r="B15" s="60" t="s">
        <v>571</v>
      </c>
      <c r="C15" s="60" t="s">
        <v>572</v>
      </c>
      <c r="D15" s="70">
        <v>14229.79</v>
      </c>
    </row>
    <row r="16" spans="1:4" x14ac:dyDescent="0.3">
      <c r="A16" s="60" t="s">
        <v>566</v>
      </c>
      <c r="B16" s="60" t="s">
        <v>573</v>
      </c>
      <c r="C16" s="60" t="s">
        <v>574</v>
      </c>
      <c r="D16" s="70">
        <v>40407.450000000004</v>
      </c>
    </row>
    <row r="17" spans="1:4" x14ac:dyDescent="0.3">
      <c r="A17" s="60" t="s">
        <v>566</v>
      </c>
      <c r="B17" s="60" t="s">
        <v>575</v>
      </c>
      <c r="C17" s="60" t="s">
        <v>576</v>
      </c>
      <c r="D17" s="70">
        <v>8746</v>
      </c>
    </row>
    <row r="18" spans="1:4" x14ac:dyDescent="0.3">
      <c r="A18" s="60" t="s">
        <v>566</v>
      </c>
      <c r="B18" s="60" t="s">
        <v>577</v>
      </c>
      <c r="C18" s="60" t="s">
        <v>578</v>
      </c>
      <c r="D18" s="70">
        <v>32841</v>
      </c>
    </row>
    <row r="19" spans="1:4" x14ac:dyDescent="0.3">
      <c r="A19" s="60" t="s">
        <v>566</v>
      </c>
      <c r="B19" s="60" t="s">
        <v>579</v>
      </c>
      <c r="C19" s="60" t="s">
        <v>580</v>
      </c>
      <c r="D19" s="70">
        <v>600</v>
      </c>
    </row>
    <row r="20" spans="1:4" x14ac:dyDescent="0.3">
      <c r="A20" s="60" t="s">
        <v>566</v>
      </c>
      <c r="B20" s="60" t="s">
        <v>581</v>
      </c>
      <c r="C20" s="60" t="s">
        <v>582</v>
      </c>
      <c r="D20" s="70">
        <v>8820</v>
      </c>
    </row>
    <row r="21" spans="1:4" x14ac:dyDescent="0.3">
      <c r="A21" s="60" t="s">
        <v>566</v>
      </c>
      <c r="B21" s="60" t="s">
        <v>583</v>
      </c>
      <c r="C21" s="60" t="s">
        <v>584</v>
      </c>
      <c r="D21" s="70">
        <v>8125</v>
      </c>
    </row>
    <row r="22" spans="1:4" x14ac:dyDescent="0.3">
      <c r="A22" s="60" t="s">
        <v>585</v>
      </c>
      <c r="B22" s="60" t="s">
        <v>586</v>
      </c>
      <c r="C22" s="60" t="s">
        <v>587</v>
      </c>
      <c r="D22" s="70">
        <v>6150</v>
      </c>
    </row>
    <row r="23" spans="1:4" x14ac:dyDescent="0.3">
      <c r="A23" s="60" t="s">
        <v>585</v>
      </c>
      <c r="B23" s="60" t="s">
        <v>583</v>
      </c>
      <c r="C23" s="60" t="s">
        <v>588</v>
      </c>
      <c r="D23" s="70">
        <v>8125</v>
      </c>
    </row>
    <row r="24" spans="1:4" x14ac:dyDescent="0.3">
      <c r="A24" s="60" t="s">
        <v>589</v>
      </c>
      <c r="B24" s="60" t="s">
        <v>590</v>
      </c>
      <c r="C24" s="60" t="s">
        <v>591</v>
      </c>
      <c r="D24" s="70">
        <v>10791</v>
      </c>
    </row>
    <row r="25" spans="1:4" x14ac:dyDescent="0.3">
      <c r="A25" s="60" t="s">
        <v>589</v>
      </c>
      <c r="B25" s="60" t="s">
        <v>592</v>
      </c>
      <c r="C25" s="60" t="s">
        <v>593</v>
      </c>
      <c r="D25" s="70">
        <v>680</v>
      </c>
    </row>
    <row r="26" spans="1:4" x14ac:dyDescent="0.3">
      <c r="A26" s="60" t="s">
        <v>589</v>
      </c>
      <c r="B26" s="60" t="s">
        <v>594</v>
      </c>
      <c r="C26" s="60" t="s">
        <v>595</v>
      </c>
      <c r="D26" s="70">
        <v>3172.36</v>
      </c>
    </row>
    <row r="27" spans="1:4" x14ac:dyDescent="0.3">
      <c r="A27" s="60" t="s">
        <v>589</v>
      </c>
      <c r="B27" s="60" t="s">
        <v>586</v>
      </c>
      <c r="C27" s="60" t="s">
        <v>596</v>
      </c>
      <c r="D27" s="70">
        <v>2130</v>
      </c>
    </row>
    <row r="28" spans="1:4" x14ac:dyDescent="0.3">
      <c r="A28" s="60" t="s">
        <v>589</v>
      </c>
      <c r="B28" s="60" t="s">
        <v>597</v>
      </c>
      <c r="C28" s="60" t="s">
        <v>598</v>
      </c>
      <c r="D28" s="70">
        <v>2597.8000000000002</v>
      </c>
    </row>
    <row r="29" spans="1:4" x14ac:dyDescent="0.3">
      <c r="A29" s="60" t="s">
        <v>589</v>
      </c>
      <c r="B29" s="60" t="s">
        <v>599</v>
      </c>
      <c r="C29" s="60" t="s">
        <v>600</v>
      </c>
      <c r="D29" s="70">
        <v>10088.94</v>
      </c>
    </row>
    <row r="30" spans="1:4" x14ac:dyDescent="0.3">
      <c r="A30" s="60" t="s">
        <v>601</v>
      </c>
      <c r="B30" s="60" t="s">
        <v>602</v>
      </c>
      <c r="C30" s="60" t="s">
        <v>603</v>
      </c>
      <c r="D30" s="70">
        <v>5285</v>
      </c>
    </row>
    <row r="31" spans="1:4" x14ac:dyDescent="0.3">
      <c r="A31" s="60" t="s">
        <v>601</v>
      </c>
      <c r="B31" s="60" t="s">
        <v>604</v>
      </c>
      <c r="C31" s="60" t="s">
        <v>605</v>
      </c>
      <c r="D31" s="70">
        <v>11999</v>
      </c>
    </row>
    <row r="32" spans="1:4" x14ac:dyDescent="0.3">
      <c r="A32" s="60" t="s">
        <v>601</v>
      </c>
      <c r="B32" s="60" t="s">
        <v>606</v>
      </c>
      <c r="C32" s="60" t="s">
        <v>607</v>
      </c>
      <c r="D32" s="70">
        <v>8490.7999999999993</v>
      </c>
    </row>
    <row r="33" spans="1:4" x14ac:dyDescent="0.3">
      <c r="A33" s="60" t="s">
        <v>601</v>
      </c>
      <c r="B33" s="60" t="s">
        <v>608</v>
      </c>
      <c r="C33" s="60" t="s">
        <v>609</v>
      </c>
      <c r="D33" s="70">
        <v>22800</v>
      </c>
    </row>
    <row r="34" spans="1:4" x14ac:dyDescent="0.3">
      <c r="A34" s="60" t="s">
        <v>601</v>
      </c>
      <c r="B34" s="60" t="s">
        <v>610</v>
      </c>
      <c r="C34" s="60" t="s">
        <v>611</v>
      </c>
      <c r="D34" s="70">
        <v>5088.5</v>
      </c>
    </row>
    <row r="35" spans="1:4" x14ac:dyDescent="0.3">
      <c r="A35" s="60" t="s">
        <v>601</v>
      </c>
      <c r="B35" s="60" t="s">
        <v>608</v>
      </c>
      <c r="C35" s="60" t="s">
        <v>612</v>
      </c>
      <c r="D35" s="70">
        <v>684</v>
      </c>
    </row>
    <row r="36" spans="1:4" x14ac:dyDescent="0.3">
      <c r="A36" s="60" t="s">
        <v>601</v>
      </c>
      <c r="B36" s="60" t="s">
        <v>613</v>
      </c>
      <c r="C36" s="60" t="s">
        <v>614</v>
      </c>
      <c r="D36" s="70">
        <v>2709</v>
      </c>
    </row>
    <row r="37" spans="1:4" x14ac:dyDescent="0.3">
      <c r="A37" s="60" t="s">
        <v>601</v>
      </c>
      <c r="B37" s="60" t="s">
        <v>592</v>
      </c>
      <c r="C37" s="60" t="s">
        <v>615</v>
      </c>
      <c r="D37" s="70">
        <v>650</v>
      </c>
    </row>
    <row r="38" spans="1:4" x14ac:dyDescent="0.3">
      <c r="A38" s="60" t="s">
        <v>601</v>
      </c>
      <c r="B38" s="60" t="s">
        <v>616</v>
      </c>
      <c r="C38" s="60" t="s">
        <v>617</v>
      </c>
      <c r="D38" s="70">
        <v>3620</v>
      </c>
    </row>
    <row r="39" spans="1:4" x14ac:dyDescent="0.3">
      <c r="A39" s="60" t="s">
        <v>601</v>
      </c>
      <c r="B39" s="60" t="s">
        <v>618</v>
      </c>
      <c r="C39" s="60" t="s">
        <v>619</v>
      </c>
      <c r="D39" s="70">
        <v>4385</v>
      </c>
    </row>
    <row r="40" spans="1:4" x14ac:dyDescent="0.3">
      <c r="A40" s="60" t="s">
        <v>620</v>
      </c>
      <c r="B40" s="60" t="s">
        <v>621</v>
      </c>
      <c r="C40" s="60" t="s">
        <v>622</v>
      </c>
      <c r="D40" s="70">
        <v>3368.95</v>
      </c>
    </row>
    <row r="41" spans="1:4" x14ac:dyDescent="0.3">
      <c r="A41" s="60" t="s">
        <v>620</v>
      </c>
      <c r="B41" s="60" t="s">
        <v>623</v>
      </c>
      <c r="C41" s="60" t="s">
        <v>624</v>
      </c>
      <c r="D41" s="70">
        <v>8319.75</v>
      </c>
    </row>
    <row r="42" spans="1:4" x14ac:dyDescent="0.3">
      <c r="A42" s="60" t="s">
        <v>620</v>
      </c>
      <c r="B42" s="60" t="s">
        <v>625</v>
      </c>
      <c r="C42" s="60" t="s">
        <v>626</v>
      </c>
      <c r="D42" s="70">
        <v>7257.73</v>
      </c>
    </row>
    <row r="43" spans="1:4" x14ac:dyDescent="0.3">
      <c r="A43" s="60" t="s">
        <v>620</v>
      </c>
      <c r="B43" s="60" t="s">
        <v>627</v>
      </c>
      <c r="C43" s="60" t="s">
        <v>628</v>
      </c>
      <c r="D43" s="70">
        <v>3270</v>
      </c>
    </row>
    <row r="44" spans="1:4" x14ac:dyDescent="0.3">
      <c r="A44" s="60" t="s">
        <v>620</v>
      </c>
      <c r="B44" s="60" t="s">
        <v>629</v>
      </c>
      <c r="C44" s="60" t="s">
        <v>630</v>
      </c>
      <c r="D44" s="70">
        <v>4053.57</v>
      </c>
    </row>
    <row r="45" spans="1:4" x14ac:dyDescent="0.3">
      <c r="A45" s="60" t="s">
        <v>620</v>
      </c>
      <c r="B45" s="60" t="s">
        <v>577</v>
      </c>
      <c r="C45" s="60" t="s">
        <v>631</v>
      </c>
      <c r="D45" s="70">
        <v>35105.5</v>
      </c>
    </row>
    <row r="46" spans="1:4" x14ac:dyDescent="0.3">
      <c r="A46" s="60" t="s">
        <v>620</v>
      </c>
      <c r="B46" s="60" t="s">
        <v>632</v>
      </c>
      <c r="C46" s="60" t="s">
        <v>633</v>
      </c>
      <c r="D46" s="70">
        <v>5385.95</v>
      </c>
    </row>
    <row r="47" spans="1:4" x14ac:dyDescent="0.3">
      <c r="A47" s="60" t="s">
        <v>620</v>
      </c>
      <c r="B47" s="60" t="s">
        <v>634</v>
      </c>
      <c r="C47" s="60" t="s">
        <v>635</v>
      </c>
      <c r="D47" s="70">
        <v>43881.919999999998</v>
      </c>
    </row>
    <row r="48" spans="1:4" x14ac:dyDescent="0.3">
      <c r="A48" s="60" t="s">
        <v>620</v>
      </c>
      <c r="B48" s="60" t="s">
        <v>636</v>
      </c>
      <c r="C48" s="60" t="s">
        <v>637</v>
      </c>
      <c r="D48" s="70">
        <v>10812.2</v>
      </c>
    </row>
    <row r="49" spans="1:4" x14ac:dyDescent="0.3">
      <c r="A49" s="60" t="s">
        <v>620</v>
      </c>
      <c r="B49" s="60" t="s">
        <v>583</v>
      </c>
      <c r="C49" s="60" t="s">
        <v>638</v>
      </c>
      <c r="D49" s="70">
        <v>8125</v>
      </c>
    </row>
    <row r="50" spans="1:4" x14ac:dyDescent="0.3">
      <c r="A50" s="60" t="s">
        <v>639</v>
      </c>
      <c r="B50" s="60" t="s">
        <v>640</v>
      </c>
      <c r="C50" s="60" t="s">
        <v>641</v>
      </c>
      <c r="D50" s="70">
        <v>640182.80000000005</v>
      </c>
    </row>
    <row r="51" spans="1:4" x14ac:dyDescent="0.3">
      <c r="A51" s="60" t="s">
        <v>639</v>
      </c>
      <c r="B51" s="60" t="s">
        <v>642</v>
      </c>
      <c r="C51" s="60" t="s">
        <v>643</v>
      </c>
      <c r="D51" s="70">
        <v>26785.919999999998</v>
      </c>
    </row>
    <row r="52" spans="1:4" x14ac:dyDescent="0.3">
      <c r="A52" s="60" t="s">
        <v>639</v>
      </c>
      <c r="B52" s="60" t="s">
        <v>644</v>
      </c>
      <c r="C52" s="60" t="s">
        <v>645</v>
      </c>
      <c r="D52" s="70">
        <v>9194.51</v>
      </c>
    </row>
    <row r="53" spans="1:4" x14ac:dyDescent="0.3">
      <c r="A53" s="60" t="s">
        <v>639</v>
      </c>
      <c r="B53" s="60" t="s">
        <v>567</v>
      </c>
      <c r="C53" s="60" t="s">
        <v>646</v>
      </c>
      <c r="D53" s="70">
        <v>15907.150000000001</v>
      </c>
    </row>
    <row r="54" spans="1:4" x14ac:dyDescent="0.3">
      <c r="A54" s="60" t="s">
        <v>639</v>
      </c>
      <c r="B54" s="60" t="s">
        <v>647</v>
      </c>
      <c r="C54" s="60" t="s">
        <v>648</v>
      </c>
      <c r="D54" s="70">
        <v>27847.66</v>
      </c>
    </row>
    <row r="55" spans="1:4" x14ac:dyDescent="0.3">
      <c r="A55" s="60" t="s">
        <v>639</v>
      </c>
      <c r="B55" s="60" t="s">
        <v>649</v>
      </c>
      <c r="C55" s="60" t="s">
        <v>650</v>
      </c>
      <c r="D55" s="70">
        <v>20128.419999999998</v>
      </c>
    </row>
    <row r="56" spans="1:4" x14ac:dyDescent="0.3">
      <c r="A56" s="60" t="s">
        <v>639</v>
      </c>
      <c r="B56" s="60" t="s">
        <v>651</v>
      </c>
      <c r="C56" s="60" t="s">
        <v>652</v>
      </c>
      <c r="D56" s="70">
        <v>10308.48</v>
      </c>
    </row>
    <row r="57" spans="1:4" x14ac:dyDescent="0.3">
      <c r="A57" s="60" t="s">
        <v>639</v>
      </c>
      <c r="B57" s="60" t="s">
        <v>653</v>
      </c>
      <c r="C57" s="60" t="s">
        <v>654</v>
      </c>
      <c r="D57" s="70">
        <v>11150.15</v>
      </c>
    </row>
    <row r="58" spans="1:4" x14ac:dyDescent="0.3">
      <c r="A58" s="60" t="s">
        <v>639</v>
      </c>
      <c r="B58" s="60" t="s">
        <v>655</v>
      </c>
      <c r="C58" s="60" t="s">
        <v>656</v>
      </c>
      <c r="D58" s="70">
        <v>12585.72</v>
      </c>
    </row>
    <row r="59" spans="1:4" x14ac:dyDescent="0.3">
      <c r="A59" s="60" t="s">
        <v>639</v>
      </c>
      <c r="B59" s="60" t="s">
        <v>657</v>
      </c>
      <c r="C59" s="60" t="s">
        <v>658</v>
      </c>
      <c r="D59" s="70">
        <v>15000</v>
      </c>
    </row>
    <row r="60" spans="1:4" x14ac:dyDescent="0.3">
      <c r="A60" s="60" t="s">
        <v>639</v>
      </c>
      <c r="B60" s="60" t="s">
        <v>592</v>
      </c>
      <c r="C60" s="60" t="s">
        <v>659</v>
      </c>
      <c r="D60" s="70">
        <v>670</v>
      </c>
    </row>
    <row r="61" spans="1:4" x14ac:dyDescent="0.3">
      <c r="A61" s="60" t="s">
        <v>639</v>
      </c>
      <c r="B61" s="60" t="s">
        <v>660</v>
      </c>
      <c r="C61" s="60" t="s">
        <v>661</v>
      </c>
      <c r="D61" s="70">
        <v>5349</v>
      </c>
    </row>
    <row r="62" spans="1:4" x14ac:dyDescent="0.3">
      <c r="A62" s="60" t="s">
        <v>639</v>
      </c>
      <c r="B62" s="60" t="s">
        <v>662</v>
      </c>
      <c r="C62" s="60" t="s">
        <v>663</v>
      </c>
      <c r="D62" s="70">
        <v>28903.5</v>
      </c>
    </row>
    <row r="63" spans="1:4" x14ac:dyDescent="0.3">
      <c r="A63" s="60" t="s">
        <v>639</v>
      </c>
      <c r="B63" s="60" t="s">
        <v>664</v>
      </c>
      <c r="C63" s="60" t="s">
        <v>665</v>
      </c>
      <c r="D63" s="70">
        <v>29055.84</v>
      </c>
    </row>
    <row r="64" spans="1:4" x14ac:dyDescent="0.3">
      <c r="A64" s="60" t="s">
        <v>639</v>
      </c>
      <c r="B64" s="60" t="s">
        <v>666</v>
      </c>
      <c r="C64" s="60" t="s">
        <v>667</v>
      </c>
      <c r="D64" s="70">
        <v>19291.939999999999</v>
      </c>
    </row>
    <row r="65" spans="1:4" x14ac:dyDescent="0.3">
      <c r="A65" s="60" t="s">
        <v>639</v>
      </c>
      <c r="B65" s="60" t="s">
        <v>668</v>
      </c>
      <c r="C65" s="60" t="s">
        <v>669</v>
      </c>
      <c r="D65" s="70">
        <v>16996.5</v>
      </c>
    </row>
    <row r="66" spans="1:4" x14ac:dyDescent="0.3">
      <c r="A66" s="60" t="s">
        <v>670</v>
      </c>
      <c r="B66" s="60" t="s">
        <v>671</v>
      </c>
      <c r="C66" s="60" t="s">
        <v>672</v>
      </c>
      <c r="D66" s="70">
        <v>12515.67</v>
      </c>
    </row>
    <row r="67" spans="1:4" x14ac:dyDescent="0.3">
      <c r="A67" s="60" t="s">
        <v>670</v>
      </c>
      <c r="B67" s="60" t="s">
        <v>606</v>
      </c>
      <c r="C67" s="60" t="s">
        <v>673</v>
      </c>
      <c r="D67" s="70">
        <v>7795</v>
      </c>
    </row>
    <row r="68" spans="1:4" x14ac:dyDescent="0.3">
      <c r="A68" s="60" t="s">
        <v>670</v>
      </c>
      <c r="B68" s="60" t="s">
        <v>674</v>
      </c>
      <c r="C68" s="60" t="s">
        <v>675</v>
      </c>
      <c r="D68" s="70">
        <v>32412.82</v>
      </c>
    </row>
    <row r="69" spans="1:4" x14ac:dyDescent="0.3">
      <c r="A69" s="60" t="s">
        <v>670</v>
      </c>
      <c r="B69" s="60" t="s">
        <v>676</v>
      </c>
      <c r="C69" s="60" t="s">
        <v>677</v>
      </c>
      <c r="D69" s="70">
        <v>12266</v>
      </c>
    </row>
    <row r="70" spans="1:4" x14ac:dyDescent="0.3">
      <c r="A70" s="60" t="s">
        <v>670</v>
      </c>
      <c r="B70" s="60" t="s">
        <v>592</v>
      </c>
      <c r="C70" s="60" t="s">
        <v>678</v>
      </c>
      <c r="D70" s="70">
        <v>670</v>
      </c>
    </row>
    <row r="71" spans="1:4" x14ac:dyDescent="0.3">
      <c r="A71" s="60" t="s">
        <v>679</v>
      </c>
      <c r="B71" s="60" t="s">
        <v>606</v>
      </c>
      <c r="C71" s="60" t="s">
        <v>680</v>
      </c>
      <c r="D71" s="70">
        <v>9378.33</v>
      </c>
    </row>
    <row r="72" spans="1:4" x14ac:dyDescent="0.3">
      <c r="A72" s="60" t="s">
        <v>679</v>
      </c>
      <c r="B72" s="60" t="s">
        <v>681</v>
      </c>
      <c r="C72" s="60" t="s">
        <v>682</v>
      </c>
      <c r="D72" s="70">
        <v>17321.669999999998</v>
      </c>
    </row>
    <row r="73" spans="1:4" x14ac:dyDescent="0.3">
      <c r="A73" s="60" t="s">
        <v>679</v>
      </c>
      <c r="B73" s="60" t="s">
        <v>592</v>
      </c>
      <c r="C73" s="60" t="s">
        <v>683</v>
      </c>
      <c r="D73" s="70">
        <v>600</v>
      </c>
    </row>
    <row r="74" spans="1:4" x14ac:dyDescent="0.3">
      <c r="A74" s="60" t="s">
        <v>679</v>
      </c>
      <c r="B74" s="60" t="s">
        <v>684</v>
      </c>
      <c r="C74" s="60" t="s">
        <v>685</v>
      </c>
      <c r="D74" s="70">
        <v>6897.62</v>
      </c>
    </row>
    <row r="75" spans="1:4" x14ac:dyDescent="0.3">
      <c r="A75" s="60" t="s">
        <v>679</v>
      </c>
      <c r="B75" s="60" t="s">
        <v>686</v>
      </c>
      <c r="C75" s="60" t="s">
        <v>687</v>
      </c>
      <c r="D75" s="70">
        <v>35500</v>
      </c>
    </row>
    <row r="76" spans="1:4" x14ac:dyDescent="0.3">
      <c r="A76" s="60" t="s">
        <v>688</v>
      </c>
      <c r="B76" s="60" t="s">
        <v>689</v>
      </c>
      <c r="C76" s="60" t="s">
        <v>690</v>
      </c>
      <c r="D76" s="70">
        <v>16116.05</v>
      </c>
    </row>
    <row r="77" spans="1:4" x14ac:dyDescent="0.3">
      <c r="A77" s="60" t="s">
        <v>688</v>
      </c>
      <c r="B77" s="60" t="s">
        <v>691</v>
      </c>
      <c r="C77" s="60" t="s">
        <v>692</v>
      </c>
      <c r="D77" s="70">
        <v>1500</v>
      </c>
    </row>
    <row r="78" spans="1:4" x14ac:dyDescent="0.3">
      <c r="A78" s="60" t="s">
        <v>688</v>
      </c>
      <c r="B78" s="60" t="s">
        <v>693</v>
      </c>
      <c r="C78" s="60" t="s">
        <v>694</v>
      </c>
      <c r="D78" s="70">
        <v>11443.38</v>
      </c>
    </row>
    <row r="79" spans="1:4" x14ac:dyDescent="0.3">
      <c r="A79" s="60" t="s">
        <v>688</v>
      </c>
      <c r="B79" s="60" t="s">
        <v>695</v>
      </c>
      <c r="C79" s="60" t="s">
        <v>696</v>
      </c>
      <c r="D79" s="70">
        <v>1888.47</v>
      </c>
    </row>
    <row r="80" spans="1:4" x14ac:dyDescent="0.3">
      <c r="A80" s="60" t="s">
        <v>688</v>
      </c>
      <c r="B80" s="60" t="s">
        <v>697</v>
      </c>
      <c r="C80" s="60" t="s">
        <v>698</v>
      </c>
      <c r="D80" s="70">
        <v>1544.19</v>
      </c>
    </row>
    <row r="81" spans="1:4" x14ac:dyDescent="0.3">
      <c r="A81" s="60" t="s">
        <v>688</v>
      </c>
      <c r="B81" s="60" t="s">
        <v>699</v>
      </c>
      <c r="C81" s="60" t="s">
        <v>700</v>
      </c>
      <c r="D81" s="70">
        <v>5040</v>
      </c>
    </row>
    <row r="82" spans="1:4" x14ac:dyDescent="0.3">
      <c r="A82" s="60" t="s">
        <v>688</v>
      </c>
      <c r="B82" s="60" t="s">
        <v>575</v>
      </c>
      <c r="C82" s="60" t="s">
        <v>701</v>
      </c>
      <c r="D82" s="70">
        <v>8690</v>
      </c>
    </row>
    <row r="83" spans="1:4" x14ac:dyDescent="0.3">
      <c r="A83" s="60" t="s">
        <v>688</v>
      </c>
      <c r="B83" s="60" t="s">
        <v>592</v>
      </c>
      <c r="C83" s="60" t="s">
        <v>702</v>
      </c>
      <c r="D83" s="70">
        <v>600</v>
      </c>
    </row>
    <row r="84" spans="1:4" x14ac:dyDescent="0.3">
      <c r="A84" s="60" t="s">
        <v>688</v>
      </c>
      <c r="B84" s="60" t="s">
        <v>703</v>
      </c>
      <c r="C84" s="60" t="s">
        <v>704</v>
      </c>
      <c r="D84" s="70">
        <v>808.32</v>
      </c>
    </row>
    <row r="85" spans="1:4" x14ac:dyDescent="0.3">
      <c r="A85" s="60" t="s">
        <v>705</v>
      </c>
      <c r="B85" s="60" t="s">
        <v>706</v>
      </c>
      <c r="C85" s="60" t="s">
        <v>707</v>
      </c>
      <c r="D85" s="70">
        <v>4384.66</v>
      </c>
    </row>
    <row r="86" spans="1:4" x14ac:dyDescent="0.3">
      <c r="A86" s="60" t="s">
        <v>705</v>
      </c>
      <c r="B86" s="60" t="s">
        <v>592</v>
      </c>
      <c r="C86" s="60" t="s">
        <v>708</v>
      </c>
      <c r="D86" s="70">
        <v>600</v>
      </c>
    </row>
    <row r="87" spans="1:4" x14ac:dyDescent="0.3">
      <c r="A87" s="60" t="s">
        <v>709</v>
      </c>
      <c r="B87" s="60" t="s">
        <v>710</v>
      </c>
      <c r="C87" s="60" t="s">
        <v>711</v>
      </c>
      <c r="D87" s="70">
        <v>5349</v>
      </c>
    </row>
    <row r="88" spans="1:4" x14ac:dyDescent="0.3">
      <c r="A88" s="60" t="s">
        <v>709</v>
      </c>
      <c r="B88" s="60" t="s">
        <v>712</v>
      </c>
      <c r="C88" s="60" t="s">
        <v>713</v>
      </c>
      <c r="D88" s="70">
        <v>167317.4</v>
      </c>
    </row>
    <row r="89" spans="1:4" x14ac:dyDescent="0.3">
      <c r="A89" s="60" t="s">
        <v>709</v>
      </c>
      <c r="B89" s="60" t="s">
        <v>714</v>
      </c>
      <c r="C89" s="60" t="s">
        <v>715</v>
      </c>
      <c r="D89" s="70">
        <v>14857.93</v>
      </c>
    </row>
    <row r="90" spans="1:4" x14ac:dyDescent="0.3">
      <c r="A90" s="60" t="s">
        <v>709</v>
      </c>
      <c r="B90" s="60" t="s">
        <v>716</v>
      </c>
      <c r="C90" s="60" t="s">
        <v>717</v>
      </c>
      <c r="D90" s="70">
        <v>53877.140000000007</v>
      </c>
    </row>
    <row r="91" spans="1:4" x14ac:dyDescent="0.3">
      <c r="A91" s="60" t="s">
        <v>709</v>
      </c>
      <c r="B91" s="60" t="s">
        <v>718</v>
      </c>
      <c r="C91" s="60" t="s">
        <v>719</v>
      </c>
      <c r="D91" s="70">
        <v>1222.5</v>
      </c>
    </row>
    <row r="92" spans="1:4" x14ac:dyDescent="0.3">
      <c r="A92" s="60" t="s">
        <v>709</v>
      </c>
      <c r="B92" s="60" t="s">
        <v>720</v>
      </c>
      <c r="C92" s="60" t="s">
        <v>721</v>
      </c>
      <c r="D92" s="70">
        <v>15761.3</v>
      </c>
    </row>
    <row r="93" spans="1:4" x14ac:dyDescent="0.3">
      <c r="A93" s="60" t="s">
        <v>709</v>
      </c>
      <c r="B93" s="60" t="s">
        <v>695</v>
      </c>
      <c r="C93" s="60" t="s">
        <v>722</v>
      </c>
      <c r="D93" s="70">
        <v>14435.13</v>
      </c>
    </row>
    <row r="94" spans="1:4" x14ac:dyDescent="0.3">
      <c r="A94" s="60" t="s">
        <v>709</v>
      </c>
      <c r="B94" s="60" t="s">
        <v>577</v>
      </c>
      <c r="C94" s="60" t="s">
        <v>723</v>
      </c>
      <c r="D94" s="70">
        <v>36053</v>
      </c>
    </row>
    <row r="95" spans="1:4" x14ac:dyDescent="0.3">
      <c r="A95" s="60" t="s">
        <v>709</v>
      </c>
      <c r="B95" s="60" t="s">
        <v>592</v>
      </c>
      <c r="C95" s="60" t="s">
        <v>724</v>
      </c>
      <c r="D95" s="70">
        <v>600</v>
      </c>
    </row>
    <row r="96" spans="1:4" x14ac:dyDescent="0.3">
      <c r="A96" s="60" t="s">
        <v>709</v>
      </c>
      <c r="B96" s="60" t="s">
        <v>703</v>
      </c>
      <c r="C96" s="60" t="s">
        <v>725</v>
      </c>
      <c r="D96" s="70">
        <v>7451.82</v>
      </c>
    </row>
    <row r="97" spans="1:4" x14ac:dyDescent="0.3">
      <c r="A97" s="60" t="s">
        <v>709</v>
      </c>
      <c r="B97" s="60" t="s">
        <v>726</v>
      </c>
      <c r="C97" s="60" t="s">
        <v>727</v>
      </c>
      <c r="D97" s="70">
        <v>3428.1000000000004</v>
      </c>
    </row>
    <row r="98" spans="1:4" x14ac:dyDescent="0.3">
      <c r="A98" s="60" t="s">
        <v>728</v>
      </c>
      <c r="B98" s="60" t="s">
        <v>660</v>
      </c>
      <c r="C98" s="60" t="s">
        <v>729</v>
      </c>
      <c r="D98" s="70">
        <v>5863.11</v>
      </c>
    </row>
    <row r="99" spans="1:4" x14ac:dyDescent="0.3">
      <c r="A99" s="60" t="s">
        <v>728</v>
      </c>
      <c r="B99" s="60" t="s">
        <v>592</v>
      </c>
      <c r="C99" s="60" t="s">
        <v>730</v>
      </c>
      <c r="D99" s="70">
        <v>600</v>
      </c>
    </row>
    <row r="100" spans="1:4" x14ac:dyDescent="0.3">
      <c r="A100" s="60" t="s">
        <v>728</v>
      </c>
      <c r="B100" s="60" t="s">
        <v>731</v>
      </c>
      <c r="C100" s="60" t="s">
        <v>732</v>
      </c>
      <c r="D100" s="70">
        <v>17840</v>
      </c>
    </row>
    <row r="101" spans="1:4" x14ac:dyDescent="0.3">
      <c r="A101" s="60" t="s">
        <v>728</v>
      </c>
      <c r="B101" s="60" t="s">
        <v>695</v>
      </c>
      <c r="C101" s="60" t="s">
        <v>733</v>
      </c>
      <c r="D101" s="70">
        <v>838.48</v>
      </c>
    </row>
    <row r="102" spans="1:4" x14ac:dyDescent="0.3">
      <c r="A102" s="60" t="s">
        <v>728</v>
      </c>
      <c r="B102" s="60" t="s">
        <v>734</v>
      </c>
      <c r="C102" s="60" t="s">
        <v>735</v>
      </c>
      <c r="D102" s="70">
        <v>1600</v>
      </c>
    </row>
    <row r="104" spans="1:4" x14ac:dyDescent="0.3">
      <c r="D104" s="69">
        <f>SUM(D2:D103)</f>
        <v>1976734.4899999993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B2:M32"/>
  <sheetViews>
    <sheetView topLeftCell="B1" zoomScaleNormal="100" workbookViewId="0">
      <selection activeCell="B19" sqref="B19:J24"/>
    </sheetView>
  </sheetViews>
  <sheetFormatPr defaultColWidth="9.109375" defaultRowHeight="18" x14ac:dyDescent="0.35"/>
  <cols>
    <col min="1" max="1" width="9.109375" style="1"/>
    <col min="2" max="2" width="21.6640625" style="1" customWidth="1"/>
    <col min="3" max="3" width="50.77734375" style="1" customWidth="1"/>
    <col min="4" max="4" width="13.33203125" style="2" customWidth="1"/>
    <col min="5" max="7" width="13.33203125" style="1" customWidth="1"/>
    <col min="8" max="9" width="30.77734375" style="2" customWidth="1"/>
    <col min="10" max="11" width="13.33203125" style="1" customWidth="1"/>
    <col min="12" max="12" width="30.77734375" style="1" customWidth="1"/>
    <col min="13" max="13" width="142.109375" style="1" bestFit="1" customWidth="1"/>
    <col min="14" max="18" width="9.109375" style="1"/>
    <col min="19" max="19" width="15.88671875" style="1" customWidth="1"/>
    <col min="20" max="16384" width="9.109375" style="1"/>
  </cols>
  <sheetData>
    <row r="2" spans="2:13" ht="27" x14ac:dyDescent="0.5">
      <c r="B2" s="21" t="s">
        <v>49</v>
      </c>
    </row>
    <row r="3" spans="2:13" ht="74.25" customHeight="1" x14ac:dyDescent="0.35">
      <c r="B3" s="548" t="s">
        <v>50</v>
      </c>
      <c r="C3" s="548"/>
      <c r="D3" s="548"/>
      <c r="E3" s="548"/>
      <c r="F3" s="548"/>
    </row>
    <row r="4" spans="2:13" ht="17.25" customHeight="1" x14ac:dyDescent="0.35"/>
    <row r="5" spans="2:13" ht="60.75" x14ac:dyDescent="0.35">
      <c r="B5" s="6" t="s">
        <v>17</v>
      </c>
      <c r="C5" s="6" t="s">
        <v>51</v>
      </c>
      <c r="D5" s="7" t="s">
        <v>21</v>
      </c>
      <c r="E5" s="7" t="s">
        <v>22</v>
      </c>
      <c r="F5" s="7" t="s">
        <v>23</v>
      </c>
      <c r="G5" s="7" t="s">
        <v>24</v>
      </c>
      <c r="H5" s="7" t="s">
        <v>25</v>
      </c>
      <c r="I5" s="51" t="s">
        <v>26</v>
      </c>
      <c r="J5" s="7" t="s">
        <v>27</v>
      </c>
      <c r="K5" s="7" t="s">
        <v>28</v>
      </c>
      <c r="L5" s="7" t="s">
        <v>29</v>
      </c>
      <c r="M5" s="9" t="s">
        <v>30</v>
      </c>
    </row>
    <row r="6" spans="2:13" ht="18" customHeight="1" x14ac:dyDescent="0.35">
      <c r="B6" s="14" t="s">
        <v>52</v>
      </c>
      <c r="C6" s="50" t="s">
        <v>32</v>
      </c>
      <c r="D6" s="56"/>
      <c r="E6" s="11" t="s">
        <v>53</v>
      </c>
      <c r="F6" s="56"/>
      <c r="G6" s="11" t="s">
        <v>34</v>
      </c>
      <c r="H6" s="56"/>
      <c r="I6" s="55" t="s">
        <v>32</v>
      </c>
      <c r="J6" s="56"/>
      <c r="K6" s="11" t="s">
        <v>54</v>
      </c>
      <c r="L6" s="56"/>
      <c r="M6" s="15"/>
    </row>
    <row r="7" spans="2:13" ht="18" customHeight="1" x14ac:dyDescent="0.35">
      <c r="B7" s="10"/>
      <c r="C7" s="50" t="s">
        <v>32</v>
      </c>
      <c r="D7" s="56"/>
      <c r="E7" s="11" t="s">
        <v>53</v>
      </c>
      <c r="F7" s="56"/>
      <c r="G7" s="11" t="s">
        <v>34</v>
      </c>
      <c r="H7" s="56"/>
      <c r="I7" s="55" t="s">
        <v>32</v>
      </c>
      <c r="J7" s="56"/>
      <c r="K7" s="11" t="s">
        <v>54</v>
      </c>
      <c r="L7" s="56"/>
      <c r="M7" s="15"/>
    </row>
    <row r="8" spans="2:13" ht="18" customHeight="1" x14ac:dyDescent="0.35">
      <c r="B8" s="10"/>
      <c r="C8" s="50" t="s">
        <v>32</v>
      </c>
      <c r="D8" s="56"/>
      <c r="E8" s="11" t="s">
        <v>53</v>
      </c>
      <c r="F8" s="56"/>
      <c r="G8" s="11" t="s">
        <v>34</v>
      </c>
      <c r="H8" s="56"/>
      <c r="I8" s="55" t="s">
        <v>32</v>
      </c>
      <c r="J8" s="56"/>
      <c r="K8" s="11" t="s">
        <v>54</v>
      </c>
      <c r="L8" s="56"/>
      <c r="M8" s="15" t="s">
        <v>55</v>
      </c>
    </row>
    <row r="9" spans="2:13" ht="18" customHeight="1" x14ac:dyDescent="0.35">
      <c r="B9" s="10"/>
      <c r="C9" s="11"/>
      <c r="D9" s="11"/>
      <c r="E9" s="11"/>
      <c r="F9" s="12"/>
      <c r="G9" s="11"/>
      <c r="H9" s="12"/>
      <c r="I9" s="45"/>
      <c r="J9" s="45"/>
      <c r="K9" s="11"/>
      <c r="L9" s="11"/>
      <c r="M9" s="15"/>
    </row>
    <row r="10" spans="2:13" ht="18" customHeight="1" x14ac:dyDescent="0.35">
      <c r="B10" s="14" t="s">
        <v>56</v>
      </c>
      <c r="C10" s="50" t="s">
        <v>32</v>
      </c>
      <c r="D10" s="56"/>
      <c r="E10" s="11" t="s">
        <v>57</v>
      </c>
      <c r="F10" s="56"/>
      <c r="G10" s="11" t="s">
        <v>34</v>
      </c>
      <c r="H10" s="56"/>
      <c r="I10" s="55" t="s">
        <v>32</v>
      </c>
      <c r="J10" s="56"/>
      <c r="K10" s="11" t="s">
        <v>58</v>
      </c>
      <c r="L10" s="56"/>
      <c r="M10" s="15"/>
    </row>
    <row r="11" spans="2:13" ht="18" customHeight="1" x14ac:dyDescent="0.35">
      <c r="B11" s="10"/>
      <c r="C11" s="50" t="s">
        <v>32</v>
      </c>
      <c r="D11" s="56"/>
      <c r="E11" s="11" t="s">
        <v>57</v>
      </c>
      <c r="F11" s="56"/>
      <c r="G11" s="11" t="s">
        <v>34</v>
      </c>
      <c r="H11" s="56"/>
      <c r="I11" s="55" t="s">
        <v>32</v>
      </c>
      <c r="J11" s="56"/>
      <c r="K11" s="11" t="s">
        <v>58</v>
      </c>
      <c r="L11" s="56"/>
      <c r="M11" s="15"/>
    </row>
    <row r="12" spans="2:13" ht="18" customHeight="1" x14ac:dyDescent="0.35">
      <c r="B12" s="10"/>
      <c r="C12" s="50" t="s">
        <v>32</v>
      </c>
      <c r="D12" s="56"/>
      <c r="E12" s="11" t="s">
        <v>57</v>
      </c>
      <c r="F12" s="56"/>
      <c r="G12" s="11" t="s">
        <v>34</v>
      </c>
      <c r="H12" s="56"/>
      <c r="I12" s="55" t="s">
        <v>32</v>
      </c>
      <c r="J12" s="56"/>
      <c r="K12" s="11" t="s">
        <v>58</v>
      </c>
      <c r="L12" s="56"/>
      <c r="M12" s="15" t="s">
        <v>59</v>
      </c>
    </row>
    <row r="13" spans="2:13" ht="18" customHeight="1" x14ac:dyDescent="0.35">
      <c r="B13" s="10"/>
      <c r="C13" s="11"/>
      <c r="D13" s="11"/>
      <c r="E13" s="11"/>
      <c r="F13" s="12"/>
      <c r="G13" s="11"/>
      <c r="H13" s="12"/>
      <c r="I13" s="12"/>
      <c r="J13" s="12"/>
      <c r="K13" s="11"/>
      <c r="L13" s="11"/>
      <c r="M13" s="15"/>
    </row>
    <row r="14" spans="2:13" x14ac:dyDescent="0.35">
      <c r="B14" s="16"/>
      <c r="C14" s="16"/>
      <c r="D14" s="24"/>
      <c r="E14" s="16"/>
      <c r="F14" s="16"/>
      <c r="G14" s="24"/>
      <c r="H14" s="24"/>
      <c r="I14" s="24"/>
      <c r="J14" s="17"/>
    </row>
    <row r="15" spans="2:13" x14ac:dyDescent="0.35">
      <c r="B15" s="16" t="s">
        <v>39</v>
      </c>
      <c r="C15" s="16"/>
      <c r="D15" s="24"/>
      <c r="E15" s="16"/>
      <c r="F15" s="16"/>
      <c r="G15" s="24"/>
      <c r="H15" s="24"/>
      <c r="I15" s="24"/>
      <c r="J15" s="17"/>
    </row>
    <row r="16" spans="2:13" x14ac:dyDescent="0.35">
      <c r="B16" s="543"/>
      <c r="C16" s="544"/>
      <c r="D16" s="544"/>
      <c r="E16" s="544"/>
      <c r="F16" s="544"/>
      <c r="G16" s="544"/>
      <c r="H16" s="544"/>
      <c r="I16" s="544"/>
      <c r="J16" s="545"/>
    </row>
    <row r="18" spans="2:10" ht="27" x14ac:dyDescent="0.35">
      <c r="B18" s="18" t="s">
        <v>13</v>
      </c>
    </row>
    <row r="19" spans="2:10" x14ac:dyDescent="0.35">
      <c r="B19" s="472" t="s">
        <v>539</v>
      </c>
      <c r="C19" s="473"/>
      <c r="D19" s="473"/>
      <c r="E19" s="473"/>
      <c r="F19" s="473"/>
      <c r="G19" s="473"/>
      <c r="H19" s="473"/>
      <c r="I19" s="473"/>
      <c r="J19" s="474"/>
    </row>
    <row r="20" spans="2:10" x14ac:dyDescent="0.35">
      <c r="B20" s="475"/>
      <c r="C20" s="476"/>
      <c r="D20" s="476"/>
      <c r="E20" s="476"/>
      <c r="F20" s="476"/>
      <c r="G20" s="476"/>
      <c r="H20" s="476"/>
      <c r="I20" s="476"/>
      <c r="J20" s="477"/>
    </row>
    <row r="21" spans="2:10" x14ac:dyDescent="0.35">
      <c r="B21" s="475"/>
      <c r="C21" s="476"/>
      <c r="D21" s="476"/>
      <c r="E21" s="476"/>
      <c r="F21" s="476"/>
      <c r="G21" s="476"/>
      <c r="H21" s="476"/>
      <c r="I21" s="476"/>
      <c r="J21" s="477"/>
    </row>
    <row r="22" spans="2:10" x14ac:dyDescent="0.35">
      <c r="B22" s="475"/>
      <c r="C22" s="476"/>
      <c r="D22" s="476"/>
      <c r="E22" s="476"/>
      <c r="F22" s="476"/>
      <c r="G22" s="476"/>
      <c r="H22" s="476"/>
      <c r="I22" s="476"/>
      <c r="J22" s="477"/>
    </row>
    <row r="23" spans="2:10" x14ac:dyDescent="0.35">
      <c r="B23" s="475"/>
      <c r="C23" s="476"/>
      <c r="D23" s="476"/>
      <c r="E23" s="476"/>
      <c r="F23" s="476"/>
      <c r="G23" s="476"/>
      <c r="H23" s="476"/>
      <c r="I23" s="476"/>
      <c r="J23" s="477"/>
    </row>
    <row r="24" spans="2:10" x14ac:dyDescent="0.35">
      <c r="B24" s="478"/>
      <c r="C24" s="479"/>
      <c r="D24" s="479"/>
      <c r="E24" s="479"/>
      <c r="F24" s="479"/>
      <c r="G24" s="479"/>
      <c r="H24" s="479"/>
      <c r="I24" s="479"/>
      <c r="J24" s="480"/>
    </row>
    <row r="26" spans="2:10" ht="27" x14ac:dyDescent="0.35">
      <c r="B26" s="18" t="s">
        <v>14</v>
      </c>
    </row>
    <row r="27" spans="2:10" x14ac:dyDescent="0.35">
      <c r="B27" s="481" t="s">
        <v>15</v>
      </c>
      <c r="C27" s="482"/>
      <c r="D27" s="482"/>
      <c r="E27" s="482"/>
      <c r="F27" s="482"/>
      <c r="G27" s="482"/>
      <c r="H27" s="482"/>
      <c r="I27" s="482"/>
      <c r="J27" s="483"/>
    </row>
    <row r="28" spans="2:10" x14ac:dyDescent="0.35">
      <c r="B28" s="484"/>
      <c r="C28" s="485"/>
      <c r="D28" s="485"/>
      <c r="E28" s="485"/>
      <c r="F28" s="485"/>
      <c r="G28" s="485"/>
      <c r="H28" s="485"/>
      <c r="I28" s="485"/>
      <c r="J28" s="486"/>
    </row>
    <row r="29" spans="2:10" x14ac:dyDescent="0.35">
      <c r="B29" s="484"/>
      <c r="C29" s="485"/>
      <c r="D29" s="485"/>
      <c r="E29" s="485"/>
      <c r="F29" s="485"/>
      <c r="G29" s="485"/>
      <c r="H29" s="485"/>
      <c r="I29" s="485"/>
      <c r="J29" s="486"/>
    </row>
    <row r="30" spans="2:10" x14ac:dyDescent="0.35">
      <c r="B30" s="484"/>
      <c r="C30" s="485"/>
      <c r="D30" s="485"/>
      <c r="E30" s="485"/>
      <c r="F30" s="485"/>
      <c r="G30" s="485"/>
      <c r="H30" s="485"/>
      <c r="I30" s="485"/>
      <c r="J30" s="486"/>
    </row>
    <row r="31" spans="2:10" x14ac:dyDescent="0.35">
      <c r="B31" s="484"/>
      <c r="C31" s="485"/>
      <c r="D31" s="485"/>
      <c r="E31" s="485"/>
      <c r="F31" s="485"/>
      <c r="G31" s="485"/>
      <c r="H31" s="485"/>
      <c r="I31" s="485"/>
      <c r="J31" s="486"/>
    </row>
    <row r="32" spans="2:10" x14ac:dyDescent="0.35">
      <c r="B32" s="487"/>
      <c r="C32" s="488"/>
      <c r="D32" s="488"/>
      <c r="E32" s="488"/>
      <c r="F32" s="488"/>
      <c r="G32" s="488"/>
      <c r="H32" s="488"/>
      <c r="I32" s="488"/>
      <c r="J32" s="489"/>
    </row>
  </sheetData>
  <mergeCells count="4">
    <mergeCell ref="B16:J16"/>
    <mergeCell ref="B19:J24"/>
    <mergeCell ref="B27:J32"/>
    <mergeCell ref="B3:F3"/>
  </mergeCells>
  <conditionalFormatting sqref="J6:L12">
    <cfRule type="expression" dxfId="259" priority="1">
      <formula>$I6="No"</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Lists!$K$2:$K$15</xm:f>
          </x14:formula1>
          <xm:sqref>C10:C12</xm:sqref>
        </x14:dataValidation>
        <x14:dataValidation type="list" allowBlank="1" showInputMessage="1" showErrorMessage="1" xr:uid="{00000000-0002-0000-0300-000001000000}">
          <x14:formula1>
            <xm:f>Lists!$J$2:$J$17</xm:f>
          </x14:formula1>
          <xm:sqref>C6:C8</xm:sqref>
        </x14:dataValidation>
        <x14:dataValidation type="list" allowBlank="1" showInputMessage="1" showErrorMessage="1" xr:uid="{6372522B-9AB6-491A-8D5D-E6552C52414B}">
          <x14:formula1>
            <xm:f>Lists!$A$2:$A$4</xm:f>
          </x14:formula1>
          <xm:sqref>I6:I8 I10:I12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45"/>
  <sheetViews>
    <sheetView zoomScale="98" zoomScaleNormal="98" workbookViewId="0">
      <selection activeCell="C12" sqref="C12"/>
    </sheetView>
  </sheetViews>
  <sheetFormatPr defaultColWidth="9.21875" defaultRowHeight="18" x14ac:dyDescent="0.35"/>
  <cols>
    <col min="1" max="1" width="21.6640625" style="1" customWidth="1"/>
    <col min="2" max="3" width="50.77734375" style="1" customWidth="1"/>
    <col min="4" max="4" width="13.33203125" style="2" customWidth="1"/>
    <col min="5" max="11" width="13.33203125" style="1" customWidth="1"/>
    <col min="12" max="13" width="30.77734375" style="2" customWidth="1"/>
    <col min="14" max="15" width="13.33203125" style="1" customWidth="1"/>
    <col min="16" max="16" width="30.77734375" style="1" customWidth="1"/>
    <col min="17" max="17" width="118" style="1" bestFit="1" customWidth="1"/>
    <col min="18" max="22" width="9.21875" style="1"/>
    <col min="23" max="23" width="15.88671875" style="1" customWidth="1"/>
    <col min="24" max="16384" width="9.21875" style="1"/>
  </cols>
  <sheetData>
    <row r="2" spans="1:17" ht="27" x14ac:dyDescent="0.5">
      <c r="A2" s="21" t="s">
        <v>40</v>
      </c>
    </row>
    <row r="3" spans="1:17" ht="76.5" customHeight="1" x14ac:dyDescent="0.35">
      <c r="A3" s="546" t="s">
        <v>1566</v>
      </c>
      <c r="B3" s="546"/>
      <c r="C3" s="546"/>
      <c r="D3" s="1"/>
      <c r="I3" s="2"/>
      <c r="J3" s="2"/>
      <c r="L3" s="1"/>
      <c r="M3" s="1"/>
    </row>
    <row r="4" spans="1:17" ht="17.25" customHeight="1" thickBot="1" x14ac:dyDescent="0.4"/>
    <row r="5" spans="1:17" ht="60.75" x14ac:dyDescent="0.35">
      <c r="A5" s="368" t="s">
        <v>17</v>
      </c>
      <c r="B5" s="368" t="s">
        <v>18</v>
      </c>
      <c r="C5" s="368" t="s">
        <v>41</v>
      </c>
      <c r="D5" s="368" t="s">
        <v>21</v>
      </c>
      <c r="E5" s="368" t="s">
        <v>22</v>
      </c>
      <c r="F5" s="368" t="s">
        <v>23</v>
      </c>
      <c r="G5" s="368" t="s">
        <v>24</v>
      </c>
      <c r="H5" s="368" t="s">
        <v>736</v>
      </c>
      <c r="I5" s="368" t="s">
        <v>737</v>
      </c>
      <c r="J5" s="368" t="s">
        <v>738</v>
      </c>
      <c r="K5" s="368" t="s">
        <v>739</v>
      </c>
      <c r="L5" s="368" t="s">
        <v>25</v>
      </c>
      <c r="M5" s="368" t="s">
        <v>1584</v>
      </c>
      <c r="N5" s="368" t="s">
        <v>27</v>
      </c>
      <c r="O5" s="368" t="s">
        <v>28</v>
      </c>
      <c r="P5" s="368" t="s">
        <v>1565</v>
      </c>
      <c r="Q5" s="9" t="s">
        <v>30</v>
      </c>
    </row>
    <row r="6" spans="1:17" s="335" customFormat="1" ht="18" customHeight="1" x14ac:dyDescent="0.35">
      <c r="A6" s="336" t="s">
        <v>42</v>
      </c>
      <c r="B6" s="337" t="s">
        <v>227</v>
      </c>
      <c r="C6" s="339" t="s">
        <v>830</v>
      </c>
      <c r="D6" s="339"/>
      <c r="E6" s="337" t="s">
        <v>47</v>
      </c>
      <c r="F6" s="339"/>
      <c r="G6" s="337" t="s">
        <v>484</v>
      </c>
      <c r="H6" s="369" t="s">
        <v>836</v>
      </c>
      <c r="I6" s="337" t="s">
        <v>837</v>
      </c>
      <c r="J6" s="337" t="s">
        <v>538</v>
      </c>
      <c r="K6" s="337" t="s">
        <v>755</v>
      </c>
      <c r="L6" s="339"/>
      <c r="M6" s="340" t="s">
        <v>32</v>
      </c>
      <c r="N6" s="339"/>
      <c r="O6" s="337" t="s">
        <v>44</v>
      </c>
      <c r="P6" s="339"/>
      <c r="Q6" s="339"/>
    </row>
    <row r="7" spans="1:17" s="335" customFormat="1" ht="18" customHeight="1" x14ac:dyDescent="0.35">
      <c r="A7" s="337"/>
      <c r="B7" s="337" t="s">
        <v>227</v>
      </c>
      <c r="C7" s="339" t="s">
        <v>657</v>
      </c>
      <c r="D7" s="339"/>
      <c r="E7" s="337" t="s">
        <v>47</v>
      </c>
      <c r="F7" s="422"/>
      <c r="G7" s="337" t="s">
        <v>484</v>
      </c>
      <c r="H7" s="369" t="s">
        <v>836</v>
      </c>
      <c r="I7" s="337" t="s">
        <v>837</v>
      </c>
      <c r="J7" s="337" t="s">
        <v>538</v>
      </c>
      <c r="K7" s="337" t="s">
        <v>755</v>
      </c>
      <c r="L7" s="339"/>
      <c r="M7" s="340" t="s">
        <v>32</v>
      </c>
      <c r="N7" s="339"/>
      <c r="O7" s="337" t="s">
        <v>44</v>
      </c>
      <c r="P7" s="339"/>
      <c r="Q7" s="339"/>
    </row>
    <row r="8" spans="1:17" s="335" customFormat="1" ht="18" customHeight="1" x14ac:dyDescent="0.35">
      <c r="A8" s="337"/>
      <c r="B8" s="337" t="s">
        <v>227</v>
      </c>
      <c r="C8" s="339" t="s">
        <v>655</v>
      </c>
      <c r="D8" s="339"/>
      <c r="E8" s="337" t="s">
        <v>47</v>
      </c>
      <c r="F8" s="422"/>
      <c r="G8" s="337" t="s">
        <v>484</v>
      </c>
      <c r="H8" s="369" t="s">
        <v>836</v>
      </c>
      <c r="I8" s="337" t="s">
        <v>837</v>
      </c>
      <c r="J8" s="337" t="s">
        <v>538</v>
      </c>
      <c r="K8" s="337" t="s">
        <v>755</v>
      </c>
      <c r="L8" s="339"/>
      <c r="M8" s="340"/>
      <c r="N8" s="340"/>
      <c r="O8" s="337"/>
      <c r="P8" s="337"/>
      <c r="Q8" s="351"/>
    </row>
    <row r="9" spans="1:17" s="335" customFormat="1" ht="18" customHeight="1" x14ac:dyDescent="0.35">
      <c r="A9" s="337"/>
      <c r="B9" s="337"/>
      <c r="C9" s="339"/>
      <c r="D9" s="337"/>
      <c r="E9" s="337"/>
      <c r="F9" s="339"/>
      <c r="G9" s="337"/>
      <c r="H9" s="337"/>
      <c r="I9" s="337"/>
      <c r="J9" s="337"/>
      <c r="K9" s="337"/>
      <c r="L9" s="339"/>
      <c r="M9" s="361"/>
      <c r="N9" s="361"/>
      <c r="O9" s="337"/>
      <c r="P9" s="337"/>
      <c r="Q9" s="339"/>
    </row>
    <row r="10" spans="1:17" s="335" customFormat="1" ht="18" customHeight="1" x14ac:dyDescent="0.35">
      <c r="A10" s="336" t="s">
        <v>46</v>
      </c>
      <c r="B10" s="337" t="s">
        <v>206</v>
      </c>
      <c r="C10" s="339" t="s">
        <v>592</v>
      </c>
      <c r="D10" s="339"/>
      <c r="E10" s="337" t="s">
        <v>47</v>
      </c>
      <c r="F10" s="339"/>
      <c r="G10" s="337" t="s">
        <v>484</v>
      </c>
      <c r="H10" s="369" t="s">
        <v>836</v>
      </c>
      <c r="I10" s="337" t="s">
        <v>837</v>
      </c>
      <c r="J10" s="337" t="s">
        <v>538</v>
      </c>
      <c r="K10" s="337" t="s">
        <v>755</v>
      </c>
      <c r="L10" s="339"/>
      <c r="M10" s="340" t="s">
        <v>32</v>
      </c>
      <c r="N10" s="339"/>
      <c r="O10" s="337" t="s">
        <v>48</v>
      </c>
      <c r="P10" s="339"/>
      <c r="Q10" s="339"/>
    </row>
    <row r="11" spans="1:17" s="335" customFormat="1" ht="18" customHeight="1" x14ac:dyDescent="0.35">
      <c r="A11" s="337"/>
      <c r="B11" s="337" t="s">
        <v>206</v>
      </c>
      <c r="C11" s="339" t="s">
        <v>660</v>
      </c>
      <c r="D11" s="339"/>
      <c r="E11" s="337" t="s">
        <v>47</v>
      </c>
      <c r="F11" s="422"/>
      <c r="G11" s="337" t="s">
        <v>484</v>
      </c>
      <c r="H11" s="369" t="s">
        <v>838</v>
      </c>
      <c r="I11" s="337" t="s">
        <v>752</v>
      </c>
      <c r="J11" s="337" t="s">
        <v>839</v>
      </c>
      <c r="K11" s="337" t="s">
        <v>754</v>
      </c>
      <c r="L11" s="339"/>
      <c r="M11" s="340" t="s">
        <v>32</v>
      </c>
      <c r="N11" s="339"/>
      <c r="O11" s="337" t="s">
        <v>48</v>
      </c>
      <c r="P11" s="339"/>
      <c r="Q11" s="339"/>
    </row>
    <row r="12" spans="1:17" s="335" customFormat="1" ht="18" customHeight="1" x14ac:dyDescent="0.35">
      <c r="A12" s="337"/>
      <c r="B12" s="337" t="s">
        <v>218</v>
      </c>
      <c r="C12" s="339" t="s">
        <v>831</v>
      </c>
      <c r="D12" s="339"/>
      <c r="E12" s="337" t="s">
        <v>47</v>
      </c>
      <c r="F12" s="422"/>
      <c r="G12" s="337" t="s">
        <v>484</v>
      </c>
      <c r="H12" s="337" t="s">
        <v>840</v>
      </c>
      <c r="I12" s="337" t="s">
        <v>752</v>
      </c>
      <c r="J12" s="337" t="s">
        <v>753</v>
      </c>
      <c r="K12" s="337" t="s">
        <v>755</v>
      </c>
      <c r="L12" s="339"/>
      <c r="M12" s="340"/>
      <c r="N12" s="339"/>
      <c r="O12" s="337"/>
      <c r="P12" s="339"/>
      <c r="Q12" s="339"/>
    </row>
    <row r="13" spans="1:17" s="335" customFormat="1" ht="18" customHeight="1" x14ac:dyDescent="0.35">
      <c r="A13" s="337"/>
      <c r="B13" s="337" t="s">
        <v>218</v>
      </c>
      <c r="C13" s="339" t="s">
        <v>832</v>
      </c>
      <c r="D13" s="339"/>
      <c r="E13" s="337" t="s">
        <v>47</v>
      </c>
      <c r="F13" s="422"/>
      <c r="G13" s="337" t="s">
        <v>484</v>
      </c>
      <c r="H13" s="337" t="s">
        <v>840</v>
      </c>
      <c r="I13" s="337" t="s">
        <v>752</v>
      </c>
      <c r="J13" s="337" t="s">
        <v>753</v>
      </c>
      <c r="K13" s="337" t="s">
        <v>755</v>
      </c>
      <c r="L13" s="339"/>
      <c r="M13" s="340"/>
      <c r="N13" s="339"/>
      <c r="O13" s="337"/>
      <c r="P13" s="339"/>
      <c r="Q13" s="339"/>
    </row>
    <row r="14" spans="1:17" s="335" customFormat="1" ht="18" customHeight="1" x14ac:dyDescent="0.35">
      <c r="A14" s="337"/>
      <c r="B14" s="337" t="s">
        <v>218</v>
      </c>
      <c r="C14" s="339" t="s">
        <v>720</v>
      </c>
      <c r="D14" s="339"/>
      <c r="E14" s="337" t="s">
        <v>47</v>
      </c>
      <c r="F14" s="422"/>
      <c r="G14" s="337" t="s">
        <v>484</v>
      </c>
      <c r="H14" s="337" t="s">
        <v>840</v>
      </c>
      <c r="I14" s="337" t="s">
        <v>752</v>
      </c>
      <c r="J14" s="337" t="s">
        <v>753</v>
      </c>
      <c r="K14" s="337" t="s">
        <v>755</v>
      </c>
      <c r="L14" s="339"/>
      <c r="M14" s="340"/>
      <c r="N14" s="339"/>
      <c r="O14" s="337"/>
      <c r="P14" s="339"/>
      <c r="Q14" s="339"/>
    </row>
    <row r="15" spans="1:17" s="335" customFormat="1" ht="18" customHeight="1" x14ac:dyDescent="0.35">
      <c r="A15" s="337"/>
      <c r="B15" s="337" t="s">
        <v>206</v>
      </c>
      <c r="C15" s="339" t="s">
        <v>606</v>
      </c>
      <c r="D15" s="339"/>
      <c r="E15" s="337" t="s">
        <v>47</v>
      </c>
      <c r="F15" s="422"/>
      <c r="G15" s="337" t="s">
        <v>484</v>
      </c>
      <c r="H15" s="369" t="s">
        <v>838</v>
      </c>
      <c r="I15" s="337" t="s">
        <v>752</v>
      </c>
      <c r="J15" s="337" t="s">
        <v>839</v>
      </c>
      <c r="K15" s="337" t="s">
        <v>754</v>
      </c>
      <c r="L15" s="339"/>
      <c r="M15" s="340"/>
      <c r="N15" s="339"/>
      <c r="O15" s="337"/>
      <c r="P15" s="339"/>
      <c r="Q15" s="339"/>
    </row>
    <row r="16" spans="1:17" s="335" customFormat="1" ht="18" customHeight="1" x14ac:dyDescent="0.35">
      <c r="A16" s="337"/>
      <c r="B16" s="337" t="s">
        <v>218</v>
      </c>
      <c r="C16" s="339" t="s">
        <v>833</v>
      </c>
      <c r="D16" s="339"/>
      <c r="E16" s="337" t="s">
        <v>47</v>
      </c>
      <c r="F16" s="422"/>
      <c r="G16" s="337" t="s">
        <v>484</v>
      </c>
      <c r="H16" s="337" t="s">
        <v>840</v>
      </c>
      <c r="I16" s="337" t="s">
        <v>752</v>
      </c>
      <c r="J16" s="337" t="s">
        <v>753</v>
      </c>
      <c r="K16" s="337" t="s">
        <v>755</v>
      </c>
      <c r="L16" s="339"/>
      <c r="M16" s="340"/>
      <c r="N16" s="339"/>
      <c r="O16" s="337"/>
      <c r="P16" s="339"/>
      <c r="Q16" s="339"/>
    </row>
    <row r="17" spans="1:17" s="335" customFormat="1" ht="18" customHeight="1" x14ac:dyDescent="0.35">
      <c r="A17" s="337"/>
      <c r="B17" s="337" t="s">
        <v>206</v>
      </c>
      <c r="C17" s="339" t="s">
        <v>710</v>
      </c>
      <c r="D17" s="339"/>
      <c r="E17" s="337" t="s">
        <v>47</v>
      </c>
      <c r="F17" s="422"/>
      <c r="G17" s="337" t="s">
        <v>484</v>
      </c>
      <c r="H17" s="369" t="s">
        <v>838</v>
      </c>
      <c r="I17" s="337" t="s">
        <v>752</v>
      </c>
      <c r="J17" s="337" t="s">
        <v>839</v>
      </c>
      <c r="K17" s="337" t="s">
        <v>754</v>
      </c>
      <c r="L17" s="339"/>
      <c r="M17" s="340"/>
      <c r="N17" s="339"/>
      <c r="O17" s="337"/>
      <c r="P17" s="339"/>
      <c r="Q17" s="339"/>
    </row>
    <row r="18" spans="1:17" s="335" customFormat="1" ht="18" customHeight="1" x14ac:dyDescent="0.35">
      <c r="A18" s="337"/>
      <c r="B18" s="337" t="s">
        <v>206</v>
      </c>
      <c r="C18" s="339" t="s">
        <v>684</v>
      </c>
      <c r="D18" s="339"/>
      <c r="E18" s="337" t="s">
        <v>47</v>
      </c>
      <c r="F18" s="422"/>
      <c r="G18" s="337" t="s">
        <v>484</v>
      </c>
      <c r="H18" s="369" t="s">
        <v>838</v>
      </c>
      <c r="I18" s="337" t="s">
        <v>752</v>
      </c>
      <c r="J18" s="337" t="s">
        <v>839</v>
      </c>
      <c r="K18" s="337" t="s">
        <v>754</v>
      </c>
      <c r="L18" s="339"/>
      <c r="M18" s="340"/>
      <c r="N18" s="339"/>
      <c r="O18" s="337"/>
      <c r="P18" s="339"/>
      <c r="Q18" s="339"/>
    </row>
    <row r="19" spans="1:17" s="335" customFormat="1" ht="18" customHeight="1" x14ac:dyDescent="0.35">
      <c r="A19" s="337"/>
      <c r="B19" s="337" t="s">
        <v>206</v>
      </c>
      <c r="C19" s="339" t="s">
        <v>834</v>
      </c>
      <c r="D19" s="339"/>
      <c r="E19" s="337" t="s">
        <v>47</v>
      </c>
      <c r="F19" s="422"/>
      <c r="G19" s="337" t="s">
        <v>484</v>
      </c>
      <c r="H19" s="369" t="s">
        <v>838</v>
      </c>
      <c r="I19" s="337" t="s">
        <v>752</v>
      </c>
      <c r="J19" s="337" t="s">
        <v>839</v>
      </c>
      <c r="K19" s="337" t="s">
        <v>754</v>
      </c>
      <c r="L19" s="339"/>
      <c r="M19" s="340"/>
      <c r="N19" s="339"/>
      <c r="O19" s="337"/>
      <c r="P19" s="339"/>
      <c r="Q19" s="339"/>
    </row>
    <row r="20" spans="1:17" s="335" customFormat="1" ht="18" customHeight="1" x14ac:dyDescent="0.35">
      <c r="A20" s="337"/>
      <c r="B20" s="337" t="s">
        <v>206</v>
      </c>
      <c r="C20" s="339" t="s">
        <v>676</v>
      </c>
      <c r="D20" s="339"/>
      <c r="E20" s="337" t="s">
        <v>47</v>
      </c>
      <c r="F20" s="422"/>
      <c r="G20" s="337" t="s">
        <v>484</v>
      </c>
      <c r="H20" s="369" t="s">
        <v>838</v>
      </c>
      <c r="I20" s="337" t="s">
        <v>752</v>
      </c>
      <c r="J20" s="337" t="s">
        <v>839</v>
      </c>
      <c r="K20" s="337" t="s">
        <v>754</v>
      </c>
      <c r="L20" s="339"/>
      <c r="M20" s="340"/>
      <c r="N20" s="339"/>
      <c r="O20" s="337"/>
      <c r="P20" s="339"/>
      <c r="Q20" s="339"/>
    </row>
    <row r="21" spans="1:17" s="335" customFormat="1" ht="18" customHeight="1" x14ac:dyDescent="0.35">
      <c r="A21" s="337"/>
      <c r="B21" s="337" t="s">
        <v>206</v>
      </c>
      <c r="C21" s="339" t="s">
        <v>575</v>
      </c>
      <c r="D21" s="339"/>
      <c r="E21" s="337"/>
      <c r="F21" s="422"/>
      <c r="G21" s="337" t="s">
        <v>484</v>
      </c>
      <c r="H21" s="369" t="s">
        <v>838</v>
      </c>
      <c r="I21" s="337" t="s">
        <v>752</v>
      </c>
      <c r="J21" s="337" t="s">
        <v>839</v>
      </c>
      <c r="K21" s="337" t="s">
        <v>754</v>
      </c>
      <c r="L21" s="339"/>
      <c r="M21" s="340"/>
      <c r="N21" s="339"/>
      <c r="O21" s="337"/>
      <c r="P21" s="339"/>
      <c r="Q21" s="339"/>
    </row>
    <row r="22" spans="1:17" s="335" customFormat="1" ht="18" customHeight="1" x14ac:dyDescent="0.35">
      <c r="A22" s="337"/>
      <c r="B22" s="337" t="s">
        <v>206</v>
      </c>
      <c r="C22" s="339" t="s">
        <v>718</v>
      </c>
      <c r="D22" s="339"/>
      <c r="E22" s="337" t="s">
        <v>47</v>
      </c>
      <c r="F22" s="422"/>
      <c r="G22" s="337" t="s">
        <v>484</v>
      </c>
      <c r="H22" s="369" t="s">
        <v>838</v>
      </c>
      <c r="I22" s="337" t="s">
        <v>752</v>
      </c>
      <c r="J22" s="337" t="s">
        <v>839</v>
      </c>
      <c r="K22" s="337" t="s">
        <v>754</v>
      </c>
      <c r="L22" s="339"/>
      <c r="M22" s="340"/>
      <c r="N22" s="339"/>
      <c r="O22" s="337"/>
      <c r="P22" s="339"/>
      <c r="Q22" s="339"/>
    </row>
    <row r="23" spans="1:17" s="335" customFormat="1" ht="18" customHeight="1" x14ac:dyDescent="0.35">
      <c r="A23" s="337"/>
      <c r="B23" s="337" t="s">
        <v>206</v>
      </c>
      <c r="C23" s="339" t="s">
        <v>627</v>
      </c>
      <c r="D23" s="339"/>
      <c r="E23" s="337" t="s">
        <v>47</v>
      </c>
      <c r="F23" s="339"/>
      <c r="G23" s="337" t="s">
        <v>484</v>
      </c>
      <c r="H23" s="337" t="s">
        <v>841</v>
      </c>
      <c r="I23" s="337" t="s">
        <v>752</v>
      </c>
      <c r="J23" s="337" t="s">
        <v>753</v>
      </c>
      <c r="K23" s="337" t="s">
        <v>754</v>
      </c>
      <c r="L23" s="339"/>
      <c r="M23" s="340" t="s">
        <v>32</v>
      </c>
      <c r="N23" s="339"/>
      <c r="O23" s="337" t="s">
        <v>48</v>
      </c>
      <c r="P23" s="339"/>
      <c r="Q23" s="339" t="s">
        <v>45</v>
      </c>
    </row>
    <row r="24" spans="1:17" s="335" customFormat="1" ht="18" customHeight="1" x14ac:dyDescent="0.35">
      <c r="A24" s="337"/>
      <c r="B24" s="337" t="s">
        <v>206</v>
      </c>
      <c r="C24" s="339" t="s">
        <v>618</v>
      </c>
      <c r="D24" s="339"/>
      <c r="E24" s="337" t="s">
        <v>47</v>
      </c>
      <c r="F24" s="339"/>
      <c r="G24" s="337" t="s">
        <v>484</v>
      </c>
      <c r="H24" s="369" t="s">
        <v>838</v>
      </c>
      <c r="I24" s="337" t="s">
        <v>752</v>
      </c>
      <c r="J24" s="337" t="s">
        <v>839</v>
      </c>
      <c r="K24" s="337" t="s">
        <v>754</v>
      </c>
      <c r="L24" s="339"/>
      <c r="M24" s="340"/>
      <c r="N24" s="339"/>
      <c r="O24" s="337"/>
      <c r="P24" s="339"/>
      <c r="Q24" s="339"/>
    </row>
    <row r="25" spans="1:17" s="335" customFormat="1" ht="18" customHeight="1" x14ac:dyDescent="0.35">
      <c r="A25" s="337"/>
      <c r="B25" s="337" t="s">
        <v>206</v>
      </c>
      <c r="C25" s="339" t="s">
        <v>835</v>
      </c>
      <c r="D25" s="339"/>
      <c r="E25" s="337"/>
      <c r="F25" s="422"/>
      <c r="G25" s="337" t="s">
        <v>484</v>
      </c>
      <c r="H25" s="369" t="s">
        <v>838</v>
      </c>
      <c r="I25" s="337" t="s">
        <v>752</v>
      </c>
      <c r="J25" s="337" t="s">
        <v>839</v>
      </c>
      <c r="K25" s="337" t="s">
        <v>754</v>
      </c>
      <c r="L25" s="339"/>
      <c r="M25" s="340"/>
      <c r="N25" s="339"/>
      <c r="O25" s="337"/>
      <c r="P25" s="339"/>
      <c r="Q25" s="339"/>
    </row>
    <row r="26" spans="1:17" ht="18.75" thickBot="1" x14ac:dyDescent="0.4">
      <c r="A26" s="10"/>
      <c r="B26" s="48"/>
      <c r="C26" s="84"/>
      <c r="D26" s="48"/>
      <c r="E26" s="48"/>
      <c r="F26" s="84"/>
      <c r="G26" s="11"/>
      <c r="H26" s="11"/>
      <c r="I26" s="11"/>
      <c r="J26" s="11"/>
      <c r="K26" s="11"/>
      <c r="L26" s="12"/>
      <c r="M26" s="45"/>
      <c r="N26" s="45"/>
      <c r="O26" s="11"/>
      <c r="P26" s="11"/>
      <c r="Q26" s="15"/>
    </row>
    <row r="27" spans="1:17" ht="18.75" thickBot="1" x14ac:dyDescent="0.4">
      <c r="A27" s="16"/>
      <c r="B27" s="418" t="s">
        <v>543</v>
      </c>
      <c r="C27" s="419"/>
      <c r="D27" s="419"/>
      <c r="E27" s="420"/>
      <c r="F27" s="421">
        <f>SUM(F6:F26)</f>
        <v>0</v>
      </c>
      <c r="G27" s="66"/>
      <c r="H27" s="66"/>
      <c r="I27" s="66"/>
      <c r="J27" s="66"/>
      <c r="K27" s="66"/>
      <c r="L27" s="66"/>
      <c r="M27" s="66"/>
      <c r="N27" s="17"/>
    </row>
    <row r="28" spans="1:17" x14ac:dyDescent="0.35">
      <c r="A28" s="16" t="s">
        <v>39</v>
      </c>
      <c r="B28" s="16"/>
      <c r="C28" s="66"/>
      <c r="D28" s="66"/>
      <c r="E28" s="16"/>
      <c r="F28" s="16"/>
      <c r="G28" s="66"/>
      <c r="H28" s="66"/>
      <c r="I28" s="66"/>
      <c r="J28" s="66"/>
      <c r="K28" s="66"/>
      <c r="L28" s="66"/>
      <c r="M28" s="66"/>
      <c r="N28" s="17"/>
    </row>
    <row r="29" spans="1:17" x14ac:dyDescent="0.35">
      <c r="A29" s="543"/>
      <c r="B29" s="544"/>
      <c r="C29" s="544"/>
      <c r="D29" s="544"/>
      <c r="E29" s="544"/>
      <c r="F29" s="544"/>
      <c r="G29" s="544"/>
      <c r="H29" s="544"/>
      <c r="I29" s="544"/>
      <c r="J29" s="544"/>
      <c r="K29" s="544"/>
      <c r="L29" s="544"/>
      <c r="M29" s="544"/>
      <c r="N29" s="545"/>
    </row>
    <row r="31" spans="1:17" ht="27" x14ac:dyDescent="0.35">
      <c r="A31" s="18" t="s">
        <v>13</v>
      </c>
    </row>
    <row r="32" spans="1:17" x14ac:dyDescent="0.35">
      <c r="A32" s="472"/>
      <c r="B32" s="473"/>
      <c r="C32" s="473"/>
      <c r="D32" s="473"/>
      <c r="E32" s="473"/>
      <c r="F32" s="473"/>
      <c r="G32" s="473"/>
      <c r="H32" s="473"/>
      <c r="I32" s="473"/>
      <c r="J32" s="473"/>
      <c r="K32" s="473"/>
      <c r="L32" s="473"/>
      <c r="M32" s="473"/>
      <c r="N32" s="474"/>
    </row>
    <row r="33" spans="1:14" x14ac:dyDescent="0.35">
      <c r="A33" s="475"/>
      <c r="B33" s="476"/>
      <c r="C33" s="476"/>
      <c r="D33" s="476"/>
      <c r="E33" s="476"/>
      <c r="F33" s="476"/>
      <c r="G33" s="476"/>
      <c r="H33" s="476"/>
      <c r="I33" s="476"/>
      <c r="J33" s="476"/>
      <c r="K33" s="476"/>
      <c r="L33" s="476"/>
      <c r="M33" s="476"/>
      <c r="N33" s="477"/>
    </row>
    <row r="34" spans="1:14" x14ac:dyDescent="0.35">
      <c r="A34" s="475"/>
      <c r="B34" s="476"/>
      <c r="C34" s="476"/>
      <c r="D34" s="476"/>
      <c r="E34" s="476"/>
      <c r="F34" s="476"/>
      <c r="G34" s="476"/>
      <c r="H34" s="476"/>
      <c r="I34" s="476"/>
      <c r="J34" s="476"/>
      <c r="K34" s="476"/>
      <c r="L34" s="476"/>
      <c r="M34" s="476"/>
      <c r="N34" s="477"/>
    </row>
    <row r="35" spans="1:14" x14ac:dyDescent="0.35">
      <c r="A35" s="475"/>
      <c r="B35" s="476"/>
      <c r="C35" s="476"/>
      <c r="D35" s="476"/>
      <c r="E35" s="476"/>
      <c r="F35" s="476"/>
      <c r="G35" s="476"/>
      <c r="H35" s="476"/>
      <c r="I35" s="476"/>
      <c r="J35" s="476"/>
      <c r="K35" s="476"/>
      <c r="L35" s="476"/>
      <c r="M35" s="476"/>
      <c r="N35" s="477"/>
    </row>
    <row r="36" spans="1:14" x14ac:dyDescent="0.35">
      <c r="A36" s="475"/>
      <c r="B36" s="476"/>
      <c r="C36" s="476"/>
      <c r="D36" s="476"/>
      <c r="E36" s="476"/>
      <c r="F36" s="476"/>
      <c r="G36" s="476"/>
      <c r="H36" s="476"/>
      <c r="I36" s="476"/>
      <c r="J36" s="476"/>
      <c r="K36" s="476"/>
      <c r="L36" s="476"/>
      <c r="M36" s="476"/>
      <c r="N36" s="477"/>
    </row>
    <row r="37" spans="1:14" x14ac:dyDescent="0.35">
      <c r="A37" s="478"/>
      <c r="B37" s="479"/>
      <c r="C37" s="479"/>
      <c r="D37" s="479"/>
      <c r="E37" s="479"/>
      <c r="F37" s="479"/>
      <c r="G37" s="479"/>
      <c r="H37" s="479"/>
      <c r="I37" s="479"/>
      <c r="J37" s="479"/>
      <c r="K37" s="479"/>
      <c r="L37" s="479"/>
      <c r="M37" s="479"/>
      <c r="N37" s="480"/>
    </row>
    <row r="39" spans="1:14" ht="27" x14ac:dyDescent="0.35">
      <c r="A39" s="18" t="s">
        <v>14</v>
      </c>
    </row>
    <row r="40" spans="1:14" x14ac:dyDescent="0.35">
      <c r="A40" s="481" t="s">
        <v>15</v>
      </c>
      <c r="B40" s="482"/>
      <c r="C40" s="482"/>
      <c r="D40" s="482"/>
      <c r="E40" s="482"/>
      <c r="F40" s="482"/>
      <c r="G40" s="482"/>
      <c r="H40" s="482"/>
      <c r="I40" s="482"/>
      <c r="J40" s="482"/>
      <c r="K40" s="482"/>
      <c r="L40" s="482"/>
      <c r="M40" s="482"/>
      <c r="N40" s="483"/>
    </row>
    <row r="41" spans="1:14" x14ac:dyDescent="0.35">
      <c r="A41" s="484"/>
      <c r="B41" s="485"/>
      <c r="C41" s="485"/>
      <c r="D41" s="485"/>
      <c r="E41" s="485"/>
      <c r="F41" s="485"/>
      <c r="G41" s="485"/>
      <c r="H41" s="485"/>
      <c r="I41" s="485"/>
      <c r="J41" s="485"/>
      <c r="K41" s="485"/>
      <c r="L41" s="485"/>
      <c r="M41" s="485"/>
      <c r="N41" s="486"/>
    </row>
    <row r="42" spans="1:14" x14ac:dyDescent="0.35">
      <c r="A42" s="484"/>
      <c r="B42" s="485"/>
      <c r="C42" s="485"/>
      <c r="D42" s="485"/>
      <c r="E42" s="485"/>
      <c r="F42" s="485"/>
      <c r="G42" s="485"/>
      <c r="H42" s="485"/>
      <c r="I42" s="485"/>
      <c r="J42" s="485"/>
      <c r="K42" s="485"/>
      <c r="L42" s="485"/>
      <c r="M42" s="485"/>
      <c r="N42" s="486"/>
    </row>
    <row r="43" spans="1:14" x14ac:dyDescent="0.35">
      <c r="A43" s="484"/>
      <c r="B43" s="485"/>
      <c r="C43" s="485"/>
      <c r="D43" s="485"/>
      <c r="E43" s="485"/>
      <c r="F43" s="485"/>
      <c r="G43" s="485"/>
      <c r="H43" s="485"/>
      <c r="I43" s="485"/>
      <c r="J43" s="485"/>
      <c r="K43" s="485"/>
      <c r="L43" s="485"/>
      <c r="M43" s="485"/>
      <c r="N43" s="486"/>
    </row>
    <row r="44" spans="1:14" x14ac:dyDescent="0.35">
      <c r="A44" s="484"/>
      <c r="B44" s="485"/>
      <c r="C44" s="485"/>
      <c r="D44" s="485"/>
      <c r="E44" s="485"/>
      <c r="F44" s="485"/>
      <c r="G44" s="485"/>
      <c r="H44" s="485"/>
      <c r="I44" s="485"/>
      <c r="J44" s="485"/>
      <c r="K44" s="485"/>
      <c r="L44" s="485"/>
      <c r="M44" s="485"/>
      <c r="N44" s="486"/>
    </row>
    <row r="45" spans="1:14" x14ac:dyDescent="0.35">
      <c r="A45" s="487"/>
      <c r="B45" s="488"/>
      <c r="C45" s="488"/>
      <c r="D45" s="488"/>
      <c r="E45" s="488"/>
      <c r="F45" s="488"/>
      <c r="G45" s="488"/>
      <c r="H45" s="488"/>
      <c r="I45" s="488"/>
      <c r="J45" s="488"/>
      <c r="K45" s="488"/>
      <c r="L45" s="488"/>
      <c r="M45" s="488"/>
      <c r="N45" s="489"/>
    </row>
  </sheetData>
  <mergeCells count="4">
    <mergeCell ref="A29:N29"/>
    <mergeCell ref="A32:N37"/>
    <mergeCell ref="A40:N45"/>
    <mergeCell ref="A3:C3"/>
  </mergeCells>
  <phoneticPr fontId="12" type="noConversion"/>
  <conditionalFormatting sqref="N6:P25">
    <cfRule type="expression" dxfId="244" priority="1">
      <formula>$M6="No"</formula>
    </cfRule>
  </conditionalFormatting>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75"/>
  <sheetViews>
    <sheetView zoomScaleNormal="100" workbookViewId="0">
      <selection activeCell="J9" sqref="J9"/>
    </sheetView>
  </sheetViews>
  <sheetFormatPr defaultColWidth="9.21875" defaultRowHeight="18" x14ac:dyDescent="0.35"/>
  <cols>
    <col min="1" max="1" width="9.21875" style="1"/>
    <col min="2" max="2" width="21.6640625" style="1" customWidth="1"/>
    <col min="3" max="3" width="50.77734375" style="1" customWidth="1"/>
    <col min="4" max="4" width="13.33203125" style="1" customWidth="1"/>
    <col min="5" max="5" width="13.33203125" style="2" customWidth="1"/>
    <col min="6" max="8" width="13.33203125" style="1" customWidth="1"/>
    <col min="9" max="9" width="13.33203125" style="2" customWidth="1"/>
    <col min="10" max="10" width="31" style="2" customWidth="1"/>
    <col min="11" max="11" width="30.77734375" style="2" customWidth="1"/>
    <col min="12" max="12" width="16.5546875" style="1" bestFit="1" customWidth="1"/>
    <col min="13" max="13" width="16.44140625" style="1" bestFit="1" customWidth="1"/>
    <col min="14" max="15" width="30.77734375" style="1" customWidth="1"/>
    <col min="16" max="20" width="9.21875" style="1"/>
    <col min="21" max="21" width="15.88671875" style="1" customWidth="1"/>
    <col min="22" max="16384" width="9.21875" style="1"/>
  </cols>
  <sheetData>
    <row r="2" spans="2:15" ht="27" x14ac:dyDescent="0.5">
      <c r="B2" s="21" t="s">
        <v>60</v>
      </c>
      <c r="F2" s="356"/>
      <c r="G2" s="356"/>
    </row>
    <row r="3" spans="2:15" ht="129" customHeight="1" x14ac:dyDescent="0.35">
      <c r="B3" s="546" t="s">
        <v>1567</v>
      </c>
      <c r="C3" s="546"/>
      <c r="D3" s="546"/>
      <c r="E3" s="546"/>
      <c r="F3" s="547"/>
      <c r="G3" s="547"/>
    </row>
    <row r="4" spans="2:15" ht="17.25" customHeight="1" thickBot="1" x14ac:dyDescent="0.4"/>
    <row r="5" spans="2:15" ht="61.5" thickBot="1" x14ac:dyDescent="0.4">
      <c r="B5" s="355" t="s">
        <v>17</v>
      </c>
      <c r="C5" s="368" t="s">
        <v>61</v>
      </c>
      <c r="D5" s="368" t="s">
        <v>62</v>
      </c>
      <c r="E5" s="368" t="s">
        <v>22</v>
      </c>
      <c r="F5" s="368" t="s">
        <v>63</v>
      </c>
      <c r="G5" s="368" t="s">
        <v>24</v>
      </c>
      <c r="H5" s="368" t="s">
        <v>23</v>
      </c>
      <c r="I5" s="368" t="s">
        <v>28</v>
      </c>
      <c r="J5" s="368" t="s">
        <v>64</v>
      </c>
      <c r="K5" s="368" t="s">
        <v>1587</v>
      </c>
      <c r="L5" s="368" t="s">
        <v>27</v>
      </c>
      <c r="M5" s="368" t="s">
        <v>65</v>
      </c>
      <c r="N5" s="368" t="s">
        <v>1565</v>
      </c>
      <c r="O5" s="368" t="s">
        <v>30</v>
      </c>
    </row>
    <row r="6" spans="2:15" ht="18" customHeight="1" x14ac:dyDescent="0.35">
      <c r="B6" s="436" t="s">
        <v>66</v>
      </c>
      <c r="C6" s="384" t="s">
        <v>67</v>
      </c>
      <c r="D6" s="339"/>
      <c r="E6" s="337" t="s">
        <v>33</v>
      </c>
      <c r="F6" s="339"/>
      <c r="G6" s="337" t="s">
        <v>68</v>
      </c>
      <c r="H6" s="339"/>
      <c r="I6" s="337" t="s">
        <v>34</v>
      </c>
      <c r="J6" s="339"/>
      <c r="K6" s="387" t="s">
        <v>32</v>
      </c>
      <c r="L6" s="339"/>
      <c r="M6" s="337" t="s">
        <v>69</v>
      </c>
      <c r="N6" s="339"/>
      <c r="O6" s="339"/>
    </row>
    <row r="7" spans="2:15" ht="18" customHeight="1" x14ac:dyDescent="0.35">
      <c r="B7" s="391"/>
      <c r="C7" s="384" t="s">
        <v>70</v>
      </c>
      <c r="D7" s="339"/>
      <c r="E7" s="337" t="s">
        <v>33</v>
      </c>
      <c r="F7" s="339"/>
      <c r="G7" s="337" t="s">
        <v>68</v>
      </c>
      <c r="H7" s="339"/>
      <c r="I7" s="337" t="s">
        <v>34</v>
      </c>
      <c r="J7" s="339"/>
      <c r="K7" s="387" t="s">
        <v>32</v>
      </c>
      <c r="L7" s="339"/>
      <c r="M7" s="337" t="s">
        <v>69</v>
      </c>
      <c r="N7" s="339"/>
      <c r="O7" s="339"/>
    </row>
    <row r="8" spans="2:15" ht="18" customHeight="1" x14ac:dyDescent="0.35">
      <c r="B8" s="437"/>
      <c r="C8" s="384" t="s">
        <v>71</v>
      </c>
      <c r="D8" s="339"/>
      <c r="E8" s="439" t="s">
        <v>33</v>
      </c>
      <c r="F8" s="339"/>
      <c r="G8" s="337" t="s">
        <v>68</v>
      </c>
      <c r="H8" s="339"/>
      <c r="I8" s="337" t="s">
        <v>34</v>
      </c>
      <c r="J8" s="339"/>
      <c r="K8" s="387" t="s">
        <v>32</v>
      </c>
      <c r="L8" s="339"/>
      <c r="M8" s="337" t="s">
        <v>69</v>
      </c>
      <c r="N8" s="339"/>
      <c r="O8" s="339"/>
    </row>
    <row r="9" spans="2:15" ht="18" customHeight="1" x14ac:dyDescent="0.35">
      <c r="B9" s="437"/>
      <c r="C9" s="384" t="s">
        <v>72</v>
      </c>
      <c r="D9" s="339"/>
      <c r="E9" s="439" t="s">
        <v>33</v>
      </c>
      <c r="F9" s="339"/>
      <c r="G9" s="337" t="s">
        <v>68</v>
      </c>
      <c r="H9" s="339"/>
      <c r="I9" s="337" t="s">
        <v>34</v>
      </c>
      <c r="J9" s="339"/>
      <c r="K9" s="387" t="s">
        <v>32</v>
      </c>
      <c r="L9" s="339"/>
      <c r="M9" s="337" t="s">
        <v>69</v>
      </c>
      <c r="N9" s="339"/>
      <c r="O9" s="339"/>
    </row>
    <row r="10" spans="2:15" ht="18" customHeight="1" x14ac:dyDescent="0.35">
      <c r="B10" s="391"/>
      <c r="C10" s="384" t="s">
        <v>73</v>
      </c>
      <c r="D10" s="339"/>
      <c r="E10" s="337" t="s">
        <v>33</v>
      </c>
      <c r="F10" s="339"/>
      <c r="G10" s="337" t="s">
        <v>68</v>
      </c>
      <c r="H10" s="339"/>
      <c r="I10" s="337" t="s">
        <v>34</v>
      </c>
      <c r="J10" s="339"/>
      <c r="K10" s="387" t="s">
        <v>32</v>
      </c>
      <c r="L10" s="339"/>
      <c r="M10" s="337" t="s">
        <v>69</v>
      </c>
      <c r="N10" s="339"/>
      <c r="O10" s="339"/>
    </row>
    <row r="11" spans="2:15" ht="18" customHeight="1" x14ac:dyDescent="0.35">
      <c r="B11" s="437"/>
      <c r="C11" s="384" t="s">
        <v>74</v>
      </c>
      <c r="D11" s="339"/>
      <c r="E11" s="439" t="s">
        <v>33</v>
      </c>
      <c r="F11" s="339"/>
      <c r="G11" s="337" t="s">
        <v>68</v>
      </c>
      <c r="H11" s="339"/>
      <c r="I11" s="337" t="s">
        <v>34</v>
      </c>
      <c r="J11" s="339"/>
      <c r="K11" s="387" t="s">
        <v>32</v>
      </c>
      <c r="L11" s="339"/>
      <c r="M11" s="337" t="s">
        <v>69</v>
      </c>
      <c r="N11" s="339"/>
      <c r="O11" s="339"/>
    </row>
    <row r="12" spans="2:15" ht="18" customHeight="1" x14ac:dyDescent="0.35">
      <c r="B12" s="391"/>
      <c r="C12" s="386"/>
      <c r="D12" s="339"/>
      <c r="E12" s="337"/>
      <c r="F12" s="337"/>
      <c r="G12" s="339"/>
      <c r="H12" s="339"/>
      <c r="I12" s="337"/>
      <c r="J12" s="337"/>
      <c r="K12" s="440"/>
      <c r="L12" s="441"/>
      <c r="M12" s="337"/>
      <c r="N12" s="337"/>
      <c r="O12" s="337"/>
    </row>
    <row r="13" spans="2:15" ht="18" customHeight="1" x14ac:dyDescent="0.35">
      <c r="B13" s="436" t="s">
        <v>75</v>
      </c>
      <c r="C13" s="384" t="s">
        <v>76</v>
      </c>
      <c r="D13" s="339"/>
      <c r="E13" s="439" t="s">
        <v>33</v>
      </c>
      <c r="F13" s="339"/>
      <c r="G13" s="337" t="s">
        <v>68</v>
      </c>
      <c r="H13" s="339"/>
      <c r="I13" s="337" t="s">
        <v>34</v>
      </c>
      <c r="J13" s="339"/>
      <c r="K13" s="387" t="s">
        <v>32</v>
      </c>
      <c r="L13" s="339"/>
      <c r="M13" s="337" t="s">
        <v>69</v>
      </c>
      <c r="N13" s="339"/>
      <c r="O13" s="339"/>
    </row>
    <row r="14" spans="2:15" ht="18" customHeight="1" x14ac:dyDescent="0.35">
      <c r="B14" s="391"/>
      <c r="C14" s="384" t="s">
        <v>77</v>
      </c>
      <c r="D14" s="339"/>
      <c r="E14" s="337" t="s">
        <v>33</v>
      </c>
      <c r="F14" s="339"/>
      <c r="G14" s="337" t="s">
        <v>68</v>
      </c>
      <c r="H14" s="339"/>
      <c r="I14" s="337" t="s">
        <v>34</v>
      </c>
      <c r="J14" s="339"/>
      <c r="K14" s="387" t="s">
        <v>32</v>
      </c>
      <c r="L14" s="339"/>
      <c r="M14" s="337" t="s">
        <v>69</v>
      </c>
      <c r="N14" s="339"/>
      <c r="O14" s="339"/>
    </row>
    <row r="15" spans="2:15" ht="18" customHeight="1" x14ac:dyDescent="0.35">
      <c r="B15" s="391"/>
      <c r="C15" s="384" t="s">
        <v>78</v>
      </c>
      <c r="D15" s="339"/>
      <c r="E15" s="439" t="s">
        <v>33</v>
      </c>
      <c r="F15" s="339"/>
      <c r="G15" s="337" t="s">
        <v>68</v>
      </c>
      <c r="H15" s="339"/>
      <c r="I15" s="337" t="s">
        <v>34</v>
      </c>
      <c r="J15" s="339"/>
      <c r="K15" s="387" t="s">
        <v>32</v>
      </c>
      <c r="L15" s="339"/>
      <c r="M15" s="337" t="s">
        <v>69</v>
      </c>
      <c r="N15" s="339"/>
      <c r="O15" s="339"/>
    </row>
    <row r="16" spans="2:15" ht="18" customHeight="1" x14ac:dyDescent="0.35">
      <c r="C16" s="386"/>
      <c r="D16" s="339"/>
      <c r="E16" s="337"/>
      <c r="F16" s="337"/>
      <c r="G16" s="339"/>
      <c r="H16" s="337"/>
      <c r="I16" s="337"/>
      <c r="J16" s="337"/>
      <c r="K16" s="440"/>
      <c r="L16" s="441"/>
      <c r="M16" s="337"/>
      <c r="N16" s="337"/>
      <c r="O16" s="337"/>
    </row>
    <row r="17" spans="2:15" ht="18" customHeight="1" x14ac:dyDescent="0.35">
      <c r="B17" s="436" t="s">
        <v>79</v>
      </c>
      <c r="C17" s="390" t="s">
        <v>80</v>
      </c>
      <c r="D17" s="339"/>
      <c r="E17" s="337" t="s">
        <v>401</v>
      </c>
      <c r="F17" s="339"/>
      <c r="G17" s="337" t="s">
        <v>68</v>
      </c>
      <c r="H17" s="339"/>
      <c r="I17" s="337" t="s">
        <v>34</v>
      </c>
      <c r="J17" s="339"/>
      <c r="K17" s="387" t="s">
        <v>32</v>
      </c>
      <c r="L17" s="339"/>
      <c r="M17" s="337" t="s">
        <v>69</v>
      </c>
      <c r="N17" s="339"/>
      <c r="O17" s="339"/>
    </row>
    <row r="18" spans="2:15" ht="18" customHeight="1" x14ac:dyDescent="0.35">
      <c r="B18" s="391"/>
      <c r="C18" s="390" t="s">
        <v>81</v>
      </c>
      <c r="D18" s="422"/>
      <c r="E18" s="337" t="s">
        <v>401</v>
      </c>
      <c r="F18" s="339"/>
      <c r="G18" s="337" t="s">
        <v>68</v>
      </c>
      <c r="H18" s="442"/>
      <c r="I18" s="337" t="s">
        <v>484</v>
      </c>
      <c r="J18" s="339"/>
      <c r="K18" s="387" t="s">
        <v>32</v>
      </c>
      <c r="L18" s="376">
        <f>'S3 EF'!C30</f>
        <v>0.24</v>
      </c>
      <c r="M18" s="386" t="s">
        <v>69</v>
      </c>
      <c r="N18" s="339"/>
      <c r="O18" s="339"/>
    </row>
    <row r="19" spans="2:15" ht="18" customHeight="1" x14ac:dyDescent="0.35">
      <c r="B19" s="437"/>
      <c r="C19" s="390" t="s">
        <v>82</v>
      </c>
      <c r="D19" s="422"/>
      <c r="E19" s="439" t="s">
        <v>401</v>
      </c>
      <c r="F19" s="339"/>
      <c r="G19" s="337" t="s">
        <v>68</v>
      </c>
      <c r="H19" s="442"/>
      <c r="I19" s="337" t="s">
        <v>484</v>
      </c>
      <c r="J19" s="339"/>
      <c r="K19" s="387" t="s">
        <v>32</v>
      </c>
      <c r="L19" s="339"/>
      <c r="M19" s="337" t="s">
        <v>69</v>
      </c>
      <c r="N19" s="339"/>
      <c r="O19" s="339"/>
    </row>
    <row r="20" spans="2:15" ht="18" customHeight="1" x14ac:dyDescent="0.35">
      <c r="B20" s="437" t="s">
        <v>860</v>
      </c>
      <c r="C20" s="390" t="s">
        <v>83</v>
      </c>
      <c r="D20" s="339"/>
      <c r="E20" s="439" t="s">
        <v>401</v>
      </c>
      <c r="F20" s="339"/>
      <c r="G20" s="337" t="s">
        <v>68</v>
      </c>
      <c r="H20" s="339"/>
      <c r="I20" s="337" t="s">
        <v>484</v>
      </c>
      <c r="J20" s="339"/>
      <c r="K20" s="387" t="s">
        <v>32</v>
      </c>
      <c r="L20" s="339"/>
      <c r="M20" s="337" t="s">
        <v>69</v>
      </c>
      <c r="N20" s="339"/>
      <c r="O20" s="339"/>
    </row>
    <row r="21" spans="2:15" ht="18" customHeight="1" x14ac:dyDescent="0.35">
      <c r="B21" s="391"/>
      <c r="C21" s="390" t="s">
        <v>84</v>
      </c>
      <c r="D21" s="339"/>
      <c r="E21" s="337" t="s">
        <v>401</v>
      </c>
      <c r="F21" s="339"/>
      <c r="G21" s="337" t="s">
        <v>68</v>
      </c>
      <c r="H21" s="339"/>
      <c r="I21" s="337" t="s">
        <v>34</v>
      </c>
      <c r="J21" s="339"/>
      <c r="K21" s="387" t="s">
        <v>32</v>
      </c>
      <c r="L21" s="339"/>
      <c r="M21" s="337" t="s">
        <v>69</v>
      </c>
      <c r="N21" s="339"/>
      <c r="O21" s="339"/>
    </row>
    <row r="22" spans="2:15" ht="18" customHeight="1" x14ac:dyDescent="0.35">
      <c r="B22" s="437"/>
      <c r="C22" s="390" t="s">
        <v>85</v>
      </c>
      <c r="D22" s="339"/>
      <c r="E22" s="439" t="s">
        <v>401</v>
      </c>
      <c r="F22" s="339"/>
      <c r="G22" s="337" t="s">
        <v>68</v>
      </c>
      <c r="H22" s="339"/>
      <c r="I22" s="337" t="s">
        <v>34</v>
      </c>
      <c r="J22" s="339"/>
      <c r="K22" s="387" t="s">
        <v>32</v>
      </c>
      <c r="L22" s="339"/>
      <c r="M22" s="337" t="s">
        <v>69</v>
      </c>
      <c r="N22" s="339"/>
      <c r="O22" s="339"/>
    </row>
    <row r="23" spans="2:15" ht="18" customHeight="1" x14ac:dyDescent="0.35">
      <c r="B23" s="391"/>
      <c r="C23" s="386"/>
      <c r="D23" s="339"/>
      <c r="E23" s="337"/>
      <c r="F23" s="337"/>
      <c r="G23" s="339"/>
      <c r="H23" s="337"/>
      <c r="I23" s="337"/>
      <c r="J23" s="337"/>
      <c r="K23" s="440"/>
      <c r="L23" s="441"/>
      <c r="M23" s="337"/>
      <c r="N23" s="337"/>
      <c r="O23" s="337"/>
    </row>
    <row r="24" spans="2:15" ht="18" customHeight="1" x14ac:dyDescent="0.35">
      <c r="B24" s="438" t="s">
        <v>86</v>
      </c>
      <c r="C24" s="384" t="s">
        <v>87</v>
      </c>
      <c r="D24" s="422"/>
      <c r="E24" s="337" t="s">
        <v>401</v>
      </c>
      <c r="F24" s="375">
        <v>588.71223145145336</v>
      </c>
      <c r="G24" s="337" t="s">
        <v>68</v>
      </c>
      <c r="H24" s="339"/>
      <c r="I24" s="337" t="s">
        <v>34</v>
      </c>
      <c r="J24" s="339" t="s">
        <v>861</v>
      </c>
      <c r="K24" s="387" t="s">
        <v>32</v>
      </c>
      <c r="L24" s="339"/>
      <c r="M24" s="337" t="s">
        <v>69</v>
      </c>
      <c r="N24" s="339"/>
      <c r="O24" s="339"/>
    </row>
    <row r="25" spans="2:15" ht="18" customHeight="1" x14ac:dyDescent="0.35">
      <c r="B25" s="438"/>
      <c r="C25" s="384" t="s">
        <v>87</v>
      </c>
      <c r="D25" s="422"/>
      <c r="E25" s="337" t="s">
        <v>401</v>
      </c>
      <c r="F25" s="375">
        <v>870.74602281444982</v>
      </c>
      <c r="G25" s="337" t="s">
        <v>68</v>
      </c>
      <c r="H25" s="339"/>
      <c r="I25" s="337"/>
      <c r="J25" s="339" t="s">
        <v>862</v>
      </c>
      <c r="K25" s="387"/>
      <c r="L25" s="339"/>
      <c r="M25" s="337"/>
      <c r="N25" s="339"/>
      <c r="O25" s="339"/>
    </row>
    <row r="26" spans="2:15" ht="18" customHeight="1" x14ac:dyDescent="0.35">
      <c r="B26" s="438"/>
      <c r="C26" s="384" t="s">
        <v>87</v>
      </c>
      <c r="D26" s="422"/>
      <c r="E26" s="337" t="s">
        <v>401</v>
      </c>
      <c r="F26" s="375">
        <v>1596.424</v>
      </c>
      <c r="G26" s="337" t="s">
        <v>68</v>
      </c>
      <c r="H26" s="339"/>
      <c r="I26" s="337"/>
      <c r="J26" s="339" t="s">
        <v>863</v>
      </c>
      <c r="K26" s="387"/>
      <c r="L26" s="339"/>
      <c r="M26" s="337"/>
      <c r="N26" s="339"/>
      <c r="O26" s="339"/>
    </row>
    <row r="27" spans="2:15" ht="18" customHeight="1" x14ac:dyDescent="0.35">
      <c r="B27" s="438"/>
      <c r="C27" s="384" t="s">
        <v>87</v>
      </c>
      <c r="D27" s="422"/>
      <c r="E27" s="337" t="s">
        <v>401</v>
      </c>
      <c r="F27" s="375">
        <v>7540.0299428399621</v>
      </c>
      <c r="G27" s="337" t="s">
        <v>68</v>
      </c>
      <c r="H27" s="339"/>
      <c r="I27" s="337"/>
      <c r="J27" s="339" t="s">
        <v>864</v>
      </c>
      <c r="K27" s="387"/>
      <c r="L27" s="339"/>
      <c r="M27" s="337"/>
      <c r="N27" s="339"/>
      <c r="O27" s="339"/>
    </row>
    <row r="28" spans="2:15" ht="18" customHeight="1" x14ac:dyDescent="0.35">
      <c r="B28" s="438"/>
      <c r="C28" s="384" t="s">
        <v>87</v>
      </c>
      <c r="D28" s="422"/>
      <c r="E28" s="337" t="s">
        <v>401</v>
      </c>
      <c r="F28" s="375">
        <v>3976.2440000000001</v>
      </c>
      <c r="G28" s="337" t="s">
        <v>68</v>
      </c>
      <c r="H28" s="339"/>
      <c r="I28" s="337"/>
      <c r="J28" s="339" t="s">
        <v>865</v>
      </c>
      <c r="K28" s="387"/>
      <c r="L28" s="339"/>
      <c r="M28" s="337"/>
      <c r="N28" s="339"/>
      <c r="O28" s="339"/>
    </row>
    <row r="29" spans="2:15" ht="18" customHeight="1" x14ac:dyDescent="0.35">
      <c r="B29" s="438"/>
      <c r="C29" s="384" t="s">
        <v>87</v>
      </c>
      <c r="D29" s="422"/>
      <c r="E29" s="337" t="s">
        <v>401</v>
      </c>
      <c r="F29" s="375">
        <v>5747.9089665575575</v>
      </c>
      <c r="G29" s="337" t="s">
        <v>68</v>
      </c>
      <c r="H29" s="339"/>
      <c r="I29" s="337"/>
      <c r="J29" s="339" t="s">
        <v>866</v>
      </c>
      <c r="K29" s="387"/>
      <c r="L29" s="339"/>
      <c r="M29" s="337"/>
      <c r="N29" s="339"/>
      <c r="O29" s="339"/>
    </row>
    <row r="30" spans="2:15" ht="18" customHeight="1" x14ac:dyDescent="0.35">
      <c r="B30" s="438"/>
      <c r="C30" s="384" t="s">
        <v>87</v>
      </c>
      <c r="D30" s="422"/>
      <c r="E30" s="337" t="s">
        <v>401</v>
      </c>
      <c r="F30" s="375">
        <v>958.52250991072788</v>
      </c>
      <c r="G30" s="337" t="s">
        <v>68</v>
      </c>
      <c r="H30" s="339"/>
      <c r="I30" s="337"/>
      <c r="J30" s="339" t="s">
        <v>867</v>
      </c>
      <c r="K30" s="387"/>
      <c r="L30" s="339"/>
      <c r="M30" s="337"/>
      <c r="N30" s="339"/>
      <c r="O30" s="339"/>
    </row>
    <row r="31" spans="2:15" ht="18" customHeight="1" x14ac:dyDescent="0.35">
      <c r="B31" s="438"/>
      <c r="C31" s="384" t="s">
        <v>87</v>
      </c>
      <c r="D31" s="422"/>
      <c r="E31" s="337" t="s">
        <v>401</v>
      </c>
      <c r="F31" s="375">
        <v>365.71727108834864</v>
      </c>
      <c r="G31" s="337" t="s">
        <v>68</v>
      </c>
      <c r="H31" s="339"/>
      <c r="I31" s="337"/>
      <c r="J31" s="339" t="s">
        <v>868</v>
      </c>
      <c r="K31" s="387"/>
      <c r="L31" s="339"/>
      <c r="M31" s="337"/>
      <c r="N31" s="339"/>
      <c r="O31" s="339"/>
    </row>
    <row r="32" spans="2:15" ht="18" customHeight="1" x14ac:dyDescent="0.35">
      <c r="B32" s="438"/>
      <c r="C32" s="384" t="s">
        <v>87</v>
      </c>
      <c r="D32" s="422"/>
      <c r="E32" s="337" t="s">
        <v>401</v>
      </c>
      <c r="F32" s="375">
        <v>1299.31186180087</v>
      </c>
      <c r="G32" s="337" t="s">
        <v>68</v>
      </c>
      <c r="H32" s="339"/>
      <c r="I32" s="337"/>
      <c r="J32" s="339" t="s">
        <v>869</v>
      </c>
      <c r="K32" s="387"/>
      <c r="L32" s="339"/>
      <c r="M32" s="337"/>
      <c r="N32" s="339"/>
      <c r="O32" s="339"/>
    </row>
    <row r="33" spans="2:15" ht="18" customHeight="1" x14ac:dyDescent="0.35">
      <c r="B33" s="438"/>
      <c r="C33" s="384" t="s">
        <v>87</v>
      </c>
      <c r="D33" s="422"/>
      <c r="E33" s="337" t="s">
        <v>401</v>
      </c>
      <c r="F33" s="375">
        <v>2488.294454430682</v>
      </c>
      <c r="G33" s="337" t="s">
        <v>68</v>
      </c>
      <c r="H33" s="339"/>
      <c r="I33" s="337"/>
      <c r="J33" s="339" t="s">
        <v>870</v>
      </c>
      <c r="K33" s="387"/>
      <c r="L33" s="339"/>
      <c r="M33" s="337"/>
      <c r="N33" s="339"/>
      <c r="O33" s="339"/>
    </row>
    <row r="34" spans="2:15" ht="18" customHeight="1" x14ac:dyDescent="0.35">
      <c r="B34" s="438"/>
      <c r="C34" s="384" t="s">
        <v>87</v>
      </c>
      <c r="D34" s="422"/>
      <c r="E34" s="337" t="s">
        <v>401</v>
      </c>
      <c r="F34" s="375">
        <v>2769.1857260715328</v>
      </c>
      <c r="G34" s="337" t="s">
        <v>68</v>
      </c>
      <c r="H34" s="339"/>
      <c r="I34" s="337"/>
      <c r="J34" s="339" t="s">
        <v>871</v>
      </c>
      <c r="K34" s="387"/>
      <c r="L34" s="339"/>
      <c r="M34" s="337"/>
      <c r="N34" s="339"/>
      <c r="O34" s="339"/>
    </row>
    <row r="35" spans="2:15" ht="18" customHeight="1" x14ac:dyDescent="0.35">
      <c r="B35" s="438"/>
      <c r="C35" s="384" t="s">
        <v>87</v>
      </c>
      <c r="D35" s="422"/>
      <c r="E35" s="337" t="s">
        <v>401</v>
      </c>
      <c r="F35" s="375">
        <v>535.6572582961802</v>
      </c>
      <c r="G35" s="337" t="s">
        <v>68</v>
      </c>
      <c r="H35" s="339"/>
      <c r="I35" s="337"/>
      <c r="J35" s="339" t="s">
        <v>872</v>
      </c>
      <c r="K35" s="387"/>
      <c r="L35" s="339"/>
      <c r="M35" s="337"/>
      <c r="N35" s="339"/>
      <c r="O35" s="339"/>
    </row>
    <row r="36" spans="2:15" ht="18" customHeight="1" x14ac:dyDescent="0.35">
      <c r="B36" s="438"/>
      <c r="C36" s="384" t="s">
        <v>87</v>
      </c>
      <c r="D36" s="422"/>
      <c r="E36" s="337" t="s">
        <v>401</v>
      </c>
      <c r="F36" s="375">
        <v>1064.4374933797944</v>
      </c>
      <c r="G36" s="337" t="s">
        <v>68</v>
      </c>
      <c r="H36" s="339"/>
      <c r="I36" s="337"/>
      <c r="J36" s="339" t="s">
        <v>873</v>
      </c>
      <c r="K36" s="387"/>
      <c r="L36" s="339"/>
      <c r="M36" s="337"/>
      <c r="N36" s="339"/>
      <c r="O36" s="339"/>
    </row>
    <row r="37" spans="2:15" ht="18" customHeight="1" x14ac:dyDescent="0.35">
      <c r="B37" s="438"/>
      <c r="C37" s="384" t="s">
        <v>87</v>
      </c>
      <c r="D37" s="422"/>
      <c r="E37" s="337" t="s">
        <v>401</v>
      </c>
      <c r="F37" s="375">
        <v>3131.732</v>
      </c>
      <c r="G37" s="337" t="s">
        <v>68</v>
      </c>
      <c r="H37" s="339"/>
      <c r="I37" s="337"/>
      <c r="J37" s="339" t="s">
        <v>874</v>
      </c>
      <c r="K37" s="387"/>
      <c r="L37" s="339"/>
      <c r="M37" s="337"/>
      <c r="N37" s="339"/>
      <c r="O37" s="339"/>
    </row>
    <row r="38" spans="2:15" ht="18" customHeight="1" x14ac:dyDescent="0.35">
      <c r="B38" s="438"/>
      <c r="C38" s="384" t="s">
        <v>87</v>
      </c>
      <c r="D38" s="422"/>
      <c r="E38" s="337" t="s">
        <v>401</v>
      </c>
      <c r="F38" s="375">
        <v>372.79069332497443</v>
      </c>
      <c r="G38" s="337" t="s">
        <v>68</v>
      </c>
      <c r="H38" s="339"/>
      <c r="I38" s="337"/>
      <c r="J38" s="339" t="s">
        <v>875</v>
      </c>
      <c r="K38" s="387"/>
      <c r="L38" s="339"/>
      <c r="M38" s="337"/>
      <c r="N38" s="339"/>
      <c r="O38" s="339"/>
    </row>
    <row r="39" spans="2:15" ht="18" customHeight="1" x14ac:dyDescent="0.35">
      <c r="B39" s="438"/>
      <c r="C39" s="384" t="s">
        <v>87</v>
      </c>
      <c r="D39" s="422"/>
      <c r="E39" s="337" t="s">
        <v>401</v>
      </c>
      <c r="F39" s="375">
        <v>425.29017316899626</v>
      </c>
      <c r="G39" s="337" t="s">
        <v>68</v>
      </c>
      <c r="H39" s="339"/>
      <c r="I39" s="337"/>
      <c r="J39" s="339" t="s">
        <v>876</v>
      </c>
      <c r="K39" s="387"/>
      <c r="L39" s="339"/>
      <c r="M39" s="337"/>
      <c r="N39" s="339"/>
      <c r="O39" s="339"/>
    </row>
    <row r="40" spans="2:15" ht="18" customHeight="1" x14ac:dyDescent="0.35">
      <c r="B40" s="438"/>
      <c r="C40" s="384" t="s">
        <v>87</v>
      </c>
      <c r="D40" s="422"/>
      <c r="E40" s="337" t="s">
        <v>401</v>
      </c>
      <c r="F40" s="375">
        <v>2942.828</v>
      </c>
      <c r="G40" s="337" t="s">
        <v>68</v>
      </c>
      <c r="H40" s="339"/>
      <c r="I40" s="337"/>
      <c r="J40" s="339" t="s">
        <v>877</v>
      </c>
      <c r="K40" s="387"/>
      <c r="L40" s="339"/>
      <c r="M40" s="337"/>
      <c r="N40" s="339"/>
      <c r="O40" s="339"/>
    </row>
    <row r="41" spans="2:15" ht="18" customHeight="1" x14ac:dyDescent="0.35">
      <c r="B41" s="438"/>
      <c r="C41" s="384" t="s">
        <v>87</v>
      </c>
      <c r="D41" s="422"/>
      <c r="E41" s="337" t="s">
        <v>401</v>
      </c>
      <c r="F41" s="375">
        <v>1778.6789247640781</v>
      </c>
      <c r="G41" s="337" t="s">
        <v>68</v>
      </c>
      <c r="H41" s="339"/>
      <c r="I41" s="337"/>
      <c r="J41" s="339" t="s">
        <v>878</v>
      </c>
      <c r="K41" s="387"/>
      <c r="L41" s="339"/>
      <c r="M41" s="337"/>
      <c r="N41" s="339"/>
      <c r="O41" s="339"/>
    </row>
    <row r="42" spans="2:15" ht="18" customHeight="1" x14ac:dyDescent="0.35">
      <c r="B42" s="438"/>
      <c r="C42" s="384" t="s">
        <v>87</v>
      </c>
      <c r="D42" s="422"/>
      <c r="E42" s="337" t="s">
        <v>401</v>
      </c>
      <c r="F42" s="375">
        <v>3620.9322394032483</v>
      </c>
      <c r="G42" s="337" t="s">
        <v>68</v>
      </c>
      <c r="H42" s="339"/>
      <c r="I42" s="337"/>
      <c r="J42" s="339" t="s">
        <v>879</v>
      </c>
      <c r="K42" s="387"/>
      <c r="L42" s="339"/>
      <c r="M42" s="337"/>
      <c r="N42" s="339"/>
      <c r="O42" s="339"/>
    </row>
    <row r="43" spans="2:15" ht="18" customHeight="1" x14ac:dyDescent="0.35">
      <c r="B43" s="438"/>
      <c r="C43" s="384" t="s">
        <v>87</v>
      </c>
      <c r="D43" s="422"/>
      <c r="E43" s="337" t="s">
        <v>401</v>
      </c>
      <c r="F43" s="375">
        <v>2963.7010084120889</v>
      </c>
      <c r="G43" s="337" t="s">
        <v>68</v>
      </c>
      <c r="H43" s="339"/>
      <c r="I43" s="337"/>
      <c r="J43" s="339" t="s">
        <v>880</v>
      </c>
      <c r="K43" s="387"/>
      <c r="L43" s="339"/>
      <c r="M43" s="337"/>
      <c r="N43" s="339"/>
      <c r="O43" s="339"/>
    </row>
    <row r="44" spans="2:15" ht="18" customHeight="1" x14ac:dyDescent="0.35">
      <c r="B44" s="438"/>
      <c r="C44" s="384" t="s">
        <v>87</v>
      </c>
      <c r="D44" s="422"/>
      <c r="E44" s="337" t="s">
        <v>401</v>
      </c>
      <c r="F44" s="375">
        <v>1460.8301174797095</v>
      </c>
      <c r="G44" s="337" t="s">
        <v>68</v>
      </c>
      <c r="H44" s="339"/>
      <c r="I44" s="337"/>
      <c r="J44" s="339" t="s">
        <v>881</v>
      </c>
      <c r="K44" s="387"/>
      <c r="L44" s="339"/>
      <c r="M44" s="337"/>
      <c r="N44" s="339"/>
      <c r="O44" s="339"/>
    </row>
    <row r="45" spans="2:15" ht="18" customHeight="1" x14ac:dyDescent="0.35">
      <c r="B45" s="438"/>
      <c r="C45" s="384" t="s">
        <v>87</v>
      </c>
      <c r="D45" s="422"/>
      <c r="E45" s="337" t="s">
        <v>401</v>
      </c>
      <c r="F45" s="375">
        <v>2643.008749500711</v>
      </c>
      <c r="G45" s="337" t="s">
        <v>68</v>
      </c>
      <c r="H45" s="339"/>
      <c r="I45" s="337"/>
      <c r="J45" s="339" t="s">
        <v>882</v>
      </c>
      <c r="K45" s="387"/>
      <c r="L45" s="339"/>
      <c r="M45" s="337"/>
      <c r="N45" s="339"/>
      <c r="O45" s="339"/>
    </row>
    <row r="46" spans="2:15" ht="18" customHeight="1" x14ac:dyDescent="0.35">
      <c r="B46" s="438"/>
      <c r="C46" s="384" t="s">
        <v>87</v>
      </c>
      <c r="D46" s="422"/>
      <c r="E46" s="337" t="s">
        <v>401</v>
      </c>
      <c r="F46" s="375">
        <v>2834.8302025889088</v>
      </c>
      <c r="G46" s="337" t="s">
        <v>68</v>
      </c>
      <c r="H46" s="339"/>
      <c r="I46" s="337"/>
      <c r="J46" s="339" t="s">
        <v>883</v>
      </c>
      <c r="K46" s="387"/>
      <c r="L46" s="339"/>
      <c r="M46" s="337"/>
      <c r="N46" s="339"/>
      <c r="O46" s="339"/>
    </row>
    <row r="47" spans="2:15" ht="18" customHeight="1" x14ac:dyDescent="0.35">
      <c r="B47" s="438"/>
      <c r="C47" s="384" t="s">
        <v>87</v>
      </c>
      <c r="D47" s="422"/>
      <c r="E47" s="337" t="s">
        <v>401</v>
      </c>
      <c r="F47" s="375">
        <f>261*1.852</f>
        <v>483.37200000000001</v>
      </c>
      <c r="G47" s="337" t="s">
        <v>68</v>
      </c>
      <c r="H47" s="339"/>
      <c r="I47" s="337"/>
      <c r="J47" s="339" t="s">
        <v>884</v>
      </c>
      <c r="K47" s="387"/>
      <c r="L47" s="339"/>
      <c r="M47" s="337"/>
      <c r="N47" s="339"/>
      <c r="O47" s="339"/>
    </row>
    <row r="48" spans="2:15" ht="18" customHeight="1" x14ac:dyDescent="0.35">
      <c r="B48" s="438"/>
      <c r="C48" s="384" t="s">
        <v>87</v>
      </c>
      <c r="D48" s="422"/>
      <c r="E48" s="337" t="s">
        <v>401</v>
      </c>
      <c r="F48" s="375">
        <f>202*1.852</f>
        <v>374.10400000000004</v>
      </c>
      <c r="G48" s="337" t="s">
        <v>68</v>
      </c>
      <c r="H48" s="339"/>
      <c r="I48" s="337"/>
      <c r="J48" s="339" t="s">
        <v>885</v>
      </c>
      <c r="K48" s="387"/>
      <c r="L48" s="339"/>
      <c r="M48" s="337"/>
      <c r="N48" s="339"/>
      <c r="O48" s="339"/>
    </row>
    <row r="49" spans="2:15" ht="18" customHeight="1" x14ac:dyDescent="0.35">
      <c r="B49" s="438"/>
      <c r="C49" s="384" t="s">
        <v>87</v>
      </c>
      <c r="D49" s="422"/>
      <c r="E49" s="337" t="s">
        <v>401</v>
      </c>
      <c r="F49" s="375">
        <f>214*1.852</f>
        <v>396.32800000000003</v>
      </c>
      <c r="G49" s="337" t="s">
        <v>68</v>
      </c>
      <c r="H49" s="339"/>
      <c r="I49" s="337"/>
      <c r="J49" s="339" t="s">
        <v>886</v>
      </c>
      <c r="K49" s="387"/>
      <c r="L49" s="339"/>
      <c r="M49" s="337"/>
      <c r="N49" s="339"/>
      <c r="O49" s="339"/>
    </row>
    <row r="50" spans="2:15" ht="18" customHeight="1" x14ac:dyDescent="0.35">
      <c r="B50" s="391"/>
      <c r="C50" s="384" t="s">
        <v>88</v>
      </c>
      <c r="D50" s="339"/>
      <c r="E50" s="337" t="s">
        <v>401</v>
      </c>
      <c r="F50" s="339"/>
      <c r="G50" s="337" t="s">
        <v>68</v>
      </c>
      <c r="H50" s="339"/>
      <c r="I50" s="337" t="s">
        <v>34</v>
      </c>
      <c r="J50" s="339"/>
      <c r="K50" s="387" t="s">
        <v>32</v>
      </c>
      <c r="L50" s="339"/>
      <c r="M50" s="337" t="s">
        <v>69</v>
      </c>
      <c r="N50" s="339"/>
      <c r="O50" s="339"/>
    </row>
    <row r="51" spans="2:15" ht="18" customHeight="1" x14ac:dyDescent="0.35">
      <c r="B51" s="391"/>
      <c r="C51" s="384" t="s">
        <v>89</v>
      </c>
      <c r="D51" s="339"/>
      <c r="E51" s="439" t="s">
        <v>33</v>
      </c>
      <c r="F51" s="339"/>
      <c r="G51" s="337" t="s">
        <v>68</v>
      </c>
      <c r="H51" s="339"/>
      <c r="I51" s="337" t="s">
        <v>34</v>
      </c>
      <c r="J51" s="339"/>
      <c r="K51" s="387" t="s">
        <v>32</v>
      </c>
      <c r="L51" s="339"/>
      <c r="M51" s="337" t="s">
        <v>69</v>
      </c>
      <c r="N51" s="339"/>
      <c r="O51" s="339"/>
    </row>
    <row r="52" spans="2:15" ht="18" customHeight="1" x14ac:dyDescent="0.35">
      <c r="B52" s="391"/>
      <c r="C52" s="384" t="s">
        <v>90</v>
      </c>
      <c r="D52" s="339"/>
      <c r="E52" s="439" t="s">
        <v>33</v>
      </c>
      <c r="F52" s="339"/>
      <c r="G52" s="337" t="s">
        <v>68</v>
      </c>
      <c r="H52" s="339"/>
      <c r="I52" s="337" t="s">
        <v>34</v>
      </c>
      <c r="J52" s="339"/>
      <c r="K52" s="387" t="s">
        <v>32</v>
      </c>
      <c r="L52" s="339"/>
      <c r="M52" s="337" t="s">
        <v>69</v>
      </c>
      <c r="N52" s="339"/>
      <c r="O52" s="339"/>
    </row>
    <row r="53" spans="2:15" ht="18" customHeight="1" x14ac:dyDescent="0.35">
      <c r="B53" s="391"/>
      <c r="C53" s="384" t="s">
        <v>91</v>
      </c>
      <c r="D53" s="339"/>
      <c r="E53" s="337" t="s">
        <v>33</v>
      </c>
      <c r="F53" s="339"/>
      <c r="G53" s="337" t="s">
        <v>68</v>
      </c>
      <c r="H53" s="339"/>
      <c r="I53" s="337" t="s">
        <v>34</v>
      </c>
      <c r="J53" s="339"/>
      <c r="K53" s="387" t="s">
        <v>32</v>
      </c>
      <c r="L53" s="339"/>
      <c r="M53" s="337" t="s">
        <v>69</v>
      </c>
      <c r="N53" s="339"/>
      <c r="O53" s="339"/>
    </row>
    <row r="54" spans="2:15" ht="18" customHeight="1" x14ac:dyDescent="0.35">
      <c r="B54" s="391"/>
      <c r="C54" s="384" t="s">
        <v>92</v>
      </c>
      <c r="D54" s="339"/>
      <c r="E54" s="439" t="s">
        <v>33</v>
      </c>
      <c r="F54" s="339"/>
      <c r="G54" s="337" t="s">
        <v>68</v>
      </c>
      <c r="H54" s="339"/>
      <c r="I54" s="337" t="s">
        <v>34</v>
      </c>
      <c r="J54" s="339"/>
      <c r="K54" s="387" t="s">
        <v>32</v>
      </c>
      <c r="L54" s="339"/>
      <c r="M54" s="337" t="s">
        <v>69</v>
      </c>
      <c r="N54" s="339"/>
      <c r="O54" s="339"/>
    </row>
    <row r="55" spans="2:15" ht="18" customHeight="1" x14ac:dyDescent="0.35">
      <c r="B55" s="391"/>
      <c r="C55" s="384" t="s">
        <v>93</v>
      </c>
      <c r="D55" s="339"/>
      <c r="E55" s="337" t="s">
        <v>33</v>
      </c>
      <c r="F55" s="339"/>
      <c r="G55" s="337" t="s">
        <v>68</v>
      </c>
      <c r="H55" s="339"/>
      <c r="I55" s="337" t="s">
        <v>34</v>
      </c>
      <c r="J55" s="339"/>
      <c r="K55" s="387" t="s">
        <v>32</v>
      </c>
      <c r="L55" s="339"/>
      <c r="M55" s="337" t="s">
        <v>69</v>
      </c>
      <c r="N55" s="339"/>
      <c r="O55" s="339"/>
    </row>
    <row r="56" spans="2:15" x14ac:dyDescent="0.35">
      <c r="B56" s="391"/>
      <c r="C56" s="386"/>
      <c r="D56" s="339"/>
      <c r="E56" s="337"/>
      <c r="F56" s="337"/>
      <c r="G56" s="339"/>
      <c r="H56" s="337"/>
      <c r="I56" s="339"/>
      <c r="J56" s="388"/>
      <c r="K56" s="440"/>
      <c r="L56" s="440"/>
      <c r="M56" s="386"/>
      <c r="N56" s="386"/>
      <c r="O56" s="386"/>
    </row>
    <row r="57" spans="2:15" x14ac:dyDescent="0.35">
      <c r="B57" s="16"/>
      <c r="C57" s="16"/>
      <c r="D57" s="90"/>
      <c r="E57" s="90"/>
      <c r="F57" s="16"/>
      <c r="G57" s="16"/>
      <c r="H57" s="90"/>
      <c r="I57" s="90"/>
      <c r="J57" s="90"/>
      <c r="K57" s="90"/>
      <c r="L57" s="17"/>
    </row>
    <row r="58" spans="2:15" x14ac:dyDescent="0.35">
      <c r="B58" s="16" t="s">
        <v>39</v>
      </c>
      <c r="C58" s="16"/>
      <c r="D58" s="90"/>
      <c r="E58" s="90"/>
      <c r="F58" s="16"/>
      <c r="G58" s="16"/>
      <c r="H58" s="90"/>
      <c r="I58" s="90"/>
      <c r="J58" s="90"/>
      <c r="K58" s="90"/>
      <c r="L58" s="17"/>
    </row>
    <row r="59" spans="2:15" x14ac:dyDescent="0.35">
      <c r="B59" s="543"/>
      <c r="C59" s="544"/>
      <c r="D59" s="544"/>
      <c r="E59" s="544"/>
      <c r="F59" s="544"/>
      <c r="G59" s="544"/>
      <c r="H59" s="544"/>
      <c r="I59" s="544"/>
      <c r="J59" s="544"/>
      <c r="K59" s="544"/>
      <c r="L59" s="545"/>
    </row>
    <row r="61" spans="2:15" ht="27" x14ac:dyDescent="0.35">
      <c r="B61" s="18" t="s">
        <v>13</v>
      </c>
    </row>
    <row r="62" spans="2:15" x14ac:dyDescent="0.35">
      <c r="B62" s="472"/>
      <c r="C62" s="473"/>
      <c r="D62" s="473"/>
      <c r="E62" s="473"/>
      <c r="F62" s="473"/>
      <c r="G62" s="473"/>
      <c r="H62" s="473"/>
      <c r="I62" s="473"/>
      <c r="J62" s="473"/>
      <c r="K62" s="473"/>
      <c r="L62" s="474"/>
    </row>
    <row r="63" spans="2:15" x14ac:dyDescent="0.35">
      <c r="B63" s="475"/>
      <c r="C63" s="476"/>
      <c r="D63" s="476"/>
      <c r="E63" s="476"/>
      <c r="F63" s="476"/>
      <c r="G63" s="476"/>
      <c r="H63" s="476"/>
      <c r="I63" s="476"/>
      <c r="J63" s="476"/>
      <c r="K63" s="476"/>
      <c r="L63" s="477"/>
    </row>
    <row r="64" spans="2:15" x14ac:dyDescent="0.35">
      <c r="B64" s="475"/>
      <c r="C64" s="476"/>
      <c r="D64" s="476"/>
      <c r="E64" s="476"/>
      <c r="F64" s="476"/>
      <c r="G64" s="476"/>
      <c r="H64" s="476"/>
      <c r="I64" s="476"/>
      <c r="J64" s="476"/>
      <c r="K64" s="476"/>
      <c r="L64" s="477"/>
    </row>
    <row r="65" spans="2:12" x14ac:dyDescent="0.35">
      <c r="B65" s="475"/>
      <c r="C65" s="476"/>
      <c r="D65" s="476"/>
      <c r="E65" s="476"/>
      <c r="F65" s="476"/>
      <c r="G65" s="476"/>
      <c r="H65" s="476"/>
      <c r="I65" s="476"/>
      <c r="J65" s="476"/>
      <c r="K65" s="476"/>
      <c r="L65" s="477"/>
    </row>
    <row r="66" spans="2:12" x14ac:dyDescent="0.35">
      <c r="B66" s="475"/>
      <c r="C66" s="476"/>
      <c r="D66" s="476"/>
      <c r="E66" s="476"/>
      <c r="F66" s="476"/>
      <c r="G66" s="476"/>
      <c r="H66" s="476"/>
      <c r="I66" s="476"/>
      <c r="J66" s="476"/>
      <c r="K66" s="476"/>
      <c r="L66" s="477"/>
    </row>
    <row r="67" spans="2:12" x14ac:dyDescent="0.35">
      <c r="B67" s="478"/>
      <c r="C67" s="479"/>
      <c r="D67" s="479"/>
      <c r="E67" s="479"/>
      <c r="F67" s="479"/>
      <c r="G67" s="479"/>
      <c r="H67" s="479"/>
      <c r="I67" s="479"/>
      <c r="J67" s="479"/>
      <c r="K67" s="479"/>
      <c r="L67" s="480"/>
    </row>
    <row r="69" spans="2:12" ht="27" x14ac:dyDescent="0.35">
      <c r="B69" s="18" t="s">
        <v>14</v>
      </c>
    </row>
    <row r="70" spans="2:12" x14ac:dyDescent="0.35">
      <c r="B70" s="481" t="s">
        <v>15</v>
      </c>
      <c r="C70" s="482"/>
      <c r="D70" s="482"/>
      <c r="E70" s="482"/>
      <c r="F70" s="482"/>
      <c r="G70" s="482"/>
      <c r="H70" s="482"/>
      <c r="I70" s="482"/>
      <c r="J70" s="482"/>
      <c r="K70" s="482"/>
      <c r="L70" s="483"/>
    </row>
    <row r="71" spans="2:12" x14ac:dyDescent="0.35">
      <c r="B71" s="484"/>
      <c r="C71" s="485"/>
      <c r="D71" s="485"/>
      <c r="E71" s="485"/>
      <c r="F71" s="485"/>
      <c r="G71" s="485"/>
      <c r="H71" s="485"/>
      <c r="I71" s="485"/>
      <c r="J71" s="485"/>
      <c r="K71" s="485"/>
      <c r="L71" s="486"/>
    </row>
    <row r="72" spans="2:12" x14ac:dyDescent="0.35">
      <c r="B72" s="484"/>
      <c r="C72" s="485"/>
      <c r="D72" s="485"/>
      <c r="E72" s="485"/>
      <c r="F72" s="485"/>
      <c r="G72" s="485"/>
      <c r="H72" s="485"/>
      <c r="I72" s="485"/>
      <c r="J72" s="485"/>
      <c r="K72" s="485"/>
      <c r="L72" s="486"/>
    </row>
    <row r="73" spans="2:12" x14ac:dyDescent="0.35">
      <c r="B73" s="484"/>
      <c r="C73" s="485"/>
      <c r="D73" s="485"/>
      <c r="E73" s="485"/>
      <c r="F73" s="485"/>
      <c r="G73" s="485"/>
      <c r="H73" s="485"/>
      <c r="I73" s="485"/>
      <c r="J73" s="485"/>
      <c r="K73" s="485"/>
      <c r="L73" s="486"/>
    </row>
    <row r="74" spans="2:12" x14ac:dyDescent="0.35">
      <c r="B74" s="484"/>
      <c r="C74" s="485"/>
      <c r="D74" s="485"/>
      <c r="E74" s="485"/>
      <c r="F74" s="485"/>
      <c r="G74" s="485"/>
      <c r="H74" s="485"/>
      <c r="I74" s="485"/>
      <c r="J74" s="485"/>
      <c r="K74" s="485"/>
      <c r="L74" s="486"/>
    </row>
    <row r="75" spans="2:12" x14ac:dyDescent="0.35">
      <c r="B75" s="487"/>
      <c r="C75" s="488"/>
      <c r="D75" s="488"/>
      <c r="E75" s="488"/>
      <c r="F75" s="488"/>
      <c r="G75" s="488"/>
      <c r="H75" s="488"/>
      <c r="I75" s="488"/>
      <c r="J75" s="488"/>
      <c r="K75" s="488"/>
      <c r="L75" s="489"/>
    </row>
  </sheetData>
  <mergeCells count="5">
    <mergeCell ref="B62:L67"/>
    <mergeCell ref="B70:L75"/>
    <mergeCell ref="B59:L59"/>
    <mergeCell ref="B3:E3"/>
    <mergeCell ref="F3:G3"/>
  </mergeCells>
  <phoneticPr fontId="12" type="noConversion"/>
  <conditionalFormatting sqref="L6:N328">
    <cfRule type="expression" dxfId="224" priority="2">
      <formula>$K6="No"</formula>
    </cfRule>
  </conditionalFormatting>
  <conditionalFormatting sqref="O6:O328">
    <cfRule type="expression" dxfId="223" priority="1">
      <formula>$K6="No"</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W33"/>
  <sheetViews>
    <sheetView zoomScaleNormal="100" workbookViewId="0">
      <selection activeCell="R5" sqref="R5"/>
    </sheetView>
  </sheetViews>
  <sheetFormatPr defaultColWidth="9.109375" defaultRowHeight="18" x14ac:dyDescent="0.35"/>
  <cols>
    <col min="1" max="1" width="9.109375" style="1"/>
    <col min="2" max="2" width="21.6640625" style="1" customWidth="1"/>
    <col min="3" max="3" width="50.77734375" style="1" customWidth="1"/>
    <col min="4" max="4" width="13.33203125" style="1" customWidth="1"/>
    <col min="5" max="13" width="13.33203125" style="2" customWidth="1"/>
    <col min="14" max="14" width="30.77734375" style="2" customWidth="1"/>
    <col min="15" max="16" width="13.33203125" style="1" customWidth="1"/>
    <col min="17" max="17" width="30.77734375" style="1" customWidth="1"/>
    <col min="18" max="18" width="30.77734375" style="2" customWidth="1"/>
    <col min="19" max="19" width="13.33203125" style="2" customWidth="1"/>
    <col min="20" max="20" width="13.33203125" style="1" customWidth="1"/>
    <col min="21" max="21" width="30.77734375" style="1" customWidth="1"/>
    <col min="22" max="22" width="33.6640625" style="1" customWidth="1"/>
    <col min="23" max="23" width="142.109375" style="1" bestFit="1" customWidth="1"/>
    <col min="24" max="28" width="9.109375" style="1"/>
    <col min="29" max="29" width="15.88671875" style="1" customWidth="1"/>
    <col min="30" max="16384" width="9.109375" style="1"/>
  </cols>
  <sheetData>
    <row r="2" spans="2:23" ht="27.75" thickBot="1" x14ac:dyDescent="0.55000000000000004">
      <c r="B2" s="21" t="s">
        <v>94</v>
      </c>
    </row>
    <row r="3" spans="2:23" ht="74.25" customHeight="1" thickBot="1" x14ac:dyDescent="0.4">
      <c r="B3" s="549" t="s">
        <v>1568</v>
      </c>
      <c r="C3" s="550"/>
      <c r="D3" s="550"/>
      <c r="E3" s="550"/>
      <c r="F3" s="551"/>
      <c r="G3" s="547"/>
      <c r="H3" s="547"/>
      <c r="I3" s="547"/>
      <c r="J3" s="547"/>
      <c r="K3" s="547"/>
      <c r="L3" s="547"/>
      <c r="M3" s="547"/>
      <c r="N3" s="547"/>
      <c r="O3" s="547"/>
      <c r="P3" s="547"/>
    </row>
    <row r="4" spans="2:23" ht="18.75" thickBot="1" x14ac:dyDescent="0.4"/>
    <row r="5" spans="2:23" ht="60.75" x14ac:dyDescent="0.35">
      <c r="B5" s="368" t="s">
        <v>17</v>
      </c>
      <c r="C5" s="368" t="s">
        <v>95</v>
      </c>
      <c r="D5" s="368" t="s">
        <v>21</v>
      </c>
      <c r="E5" s="368" t="s">
        <v>22</v>
      </c>
      <c r="F5" s="368" t="s">
        <v>96</v>
      </c>
      <c r="G5" s="368" t="s">
        <v>24</v>
      </c>
      <c r="H5" s="368" t="s">
        <v>97</v>
      </c>
      <c r="I5" s="368" t="s">
        <v>28</v>
      </c>
      <c r="J5" s="368" t="s">
        <v>98</v>
      </c>
      <c r="K5" s="368" t="s">
        <v>65</v>
      </c>
      <c r="L5" s="368" t="s">
        <v>99</v>
      </c>
      <c r="M5" s="368" t="s">
        <v>100</v>
      </c>
      <c r="N5" s="368" t="s">
        <v>101</v>
      </c>
      <c r="O5" s="368" t="s">
        <v>23</v>
      </c>
      <c r="P5" s="368" t="s">
        <v>102</v>
      </c>
      <c r="Q5" s="368" t="s">
        <v>25</v>
      </c>
      <c r="R5" s="368" t="s">
        <v>1586</v>
      </c>
      <c r="S5" s="368" t="s">
        <v>27</v>
      </c>
      <c r="T5" s="368" t="s">
        <v>103</v>
      </c>
      <c r="U5" s="368" t="s">
        <v>1565</v>
      </c>
      <c r="V5" s="368" t="s">
        <v>30</v>
      </c>
    </row>
    <row r="6" spans="2:23" x14ac:dyDescent="0.35">
      <c r="B6" s="383" t="s">
        <v>104</v>
      </c>
      <c r="C6" s="337" t="s">
        <v>309</v>
      </c>
      <c r="D6" s="339"/>
      <c r="E6" s="337" t="s">
        <v>33</v>
      </c>
      <c r="F6" s="339"/>
      <c r="G6" s="337" t="s">
        <v>105</v>
      </c>
      <c r="H6" s="339"/>
      <c r="I6" s="337" t="s">
        <v>105</v>
      </c>
      <c r="J6" s="339"/>
      <c r="K6" s="337" t="s">
        <v>105</v>
      </c>
      <c r="L6" s="339"/>
      <c r="M6" s="337" t="s">
        <v>105</v>
      </c>
      <c r="N6" s="339"/>
      <c r="O6" s="339"/>
      <c r="P6" s="337" t="s">
        <v>34</v>
      </c>
      <c r="Q6" s="339"/>
      <c r="R6" s="340" t="s">
        <v>200</v>
      </c>
      <c r="S6" s="339"/>
      <c r="T6" s="337" t="s">
        <v>35</v>
      </c>
      <c r="U6" s="339"/>
      <c r="V6" s="339"/>
      <c r="W6" s="332"/>
    </row>
    <row r="7" spans="2:23" x14ac:dyDescent="0.35">
      <c r="B7" s="385"/>
      <c r="C7" s="337" t="s">
        <v>313</v>
      </c>
      <c r="D7" s="339"/>
      <c r="E7" s="337" t="s">
        <v>33</v>
      </c>
      <c r="F7" s="339"/>
      <c r="G7" s="337" t="s">
        <v>105</v>
      </c>
      <c r="H7" s="339"/>
      <c r="I7" s="337" t="s">
        <v>105</v>
      </c>
      <c r="J7" s="337"/>
      <c r="K7" s="337" t="s">
        <v>105</v>
      </c>
      <c r="L7" s="337"/>
      <c r="M7" s="337" t="s">
        <v>105</v>
      </c>
      <c r="N7" s="337"/>
      <c r="O7" s="342"/>
      <c r="P7" s="337" t="s">
        <v>34</v>
      </c>
      <c r="Q7" s="342"/>
      <c r="R7" s="340" t="s">
        <v>200</v>
      </c>
      <c r="S7" s="361"/>
      <c r="T7" s="337" t="s">
        <v>35</v>
      </c>
      <c r="U7" s="341"/>
      <c r="V7" s="353"/>
      <c r="W7" s="332"/>
    </row>
    <row r="8" spans="2:23" x14ac:dyDescent="0.35">
      <c r="B8" s="385"/>
      <c r="C8" s="337" t="s">
        <v>246</v>
      </c>
      <c r="D8" s="339"/>
      <c r="E8" s="337" t="s">
        <v>33</v>
      </c>
      <c r="F8" s="339"/>
      <c r="G8" s="337" t="s">
        <v>105</v>
      </c>
      <c r="H8" s="339"/>
      <c r="I8" s="337" t="s">
        <v>105</v>
      </c>
      <c r="J8" s="337"/>
      <c r="K8" s="337" t="s">
        <v>105</v>
      </c>
      <c r="L8" s="337"/>
      <c r="M8" s="337" t="s">
        <v>105</v>
      </c>
      <c r="N8" s="337"/>
      <c r="O8" s="342"/>
      <c r="P8" s="337" t="s">
        <v>34</v>
      </c>
      <c r="Q8" s="342"/>
      <c r="R8" s="340" t="s">
        <v>200</v>
      </c>
      <c r="S8" s="361"/>
      <c r="T8" s="337" t="s">
        <v>35</v>
      </c>
      <c r="U8" s="341"/>
      <c r="V8" s="353"/>
      <c r="W8" s="332"/>
    </row>
    <row r="9" spans="2:23" x14ac:dyDescent="0.35">
      <c r="B9" s="385"/>
      <c r="C9" s="337" t="s">
        <v>261</v>
      </c>
      <c r="D9" s="339"/>
      <c r="E9" s="337" t="s">
        <v>33</v>
      </c>
      <c r="F9" s="339"/>
      <c r="G9" s="337" t="s">
        <v>105</v>
      </c>
      <c r="H9" s="339"/>
      <c r="I9" s="337" t="s">
        <v>105</v>
      </c>
      <c r="J9" s="337"/>
      <c r="K9" s="337" t="s">
        <v>105</v>
      </c>
      <c r="L9" s="337"/>
      <c r="M9" s="337" t="s">
        <v>105</v>
      </c>
      <c r="N9" s="337"/>
      <c r="O9" s="342"/>
      <c r="P9" s="337" t="s">
        <v>34</v>
      </c>
      <c r="Q9" s="342"/>
      <c r="R9" s="340" t="s">
        <v>200</v>
      </c>
      <c r="S9" s="361"/>
      <c r="T9" s="337" t="s">
        <v>35</v>
      </c>
      <c r="U9" s="341"/>
      <c r="V9" s="353"/>
      <c r="W9" s="332"/>
    </row>
    <row r="10" spans="2:23" x14ac:dyDescent="0.35">
      <c r="B10" s="385"/>
      <c r="C10" s="337" t="s">
        <v>228</v>
      </c>
      <c r="D10" s="339"/>
      <c r="E10" s="337" t="s">
        <v>33</v>
      </c>
      <c r="F10" s="339"/>
      <c r="G10" s="337" t="s">
        <v>105</v>
      </c>
      <c r="H10" s="339"/>
      <c r="I10" s="337" t="s">
        <v>105</v>
      </c>
      <c r="J10" s="337"/>
      <c r="K10" s="337" t="s">
        <v>105</v>
      </c>
      <c r="L10" s="337"/>
      <c r="M10" s="337" t="s">
        <v>105</v>
      </c>
      <c r="N10" s="337"/>
      <c r="O10" s="342"/>
      <c r="P10" s="337" t="s">
        <v>34</v>
      </c>
      <c r="Q10" s="342"/>
      <c r="R10" s="340" t="s">
        <v>200</v>
      </c>
      <c r="S10" s="361"/>
      <c r="T10" s="337" t="s">
        <v>35</v>
      </c>
      <c r="U10" s="341"/>
      <c r="V10" s="353"/>
      <c r="W10" s="332"/>
    </row>
    <row r="11" spans="2:23" x14ac:dyDescent="0.35">
      <c r="B11" s="386"/>
      <c r="C11" s="337" t="s">
        <v>228</v>
      </c>
      <c r="D11" s="339"/>
      <c r="E11" s="337" t="s">
        <v>33</v>
      </c>
      <c r="F11" s="339"/>
      <c r="G11" s="337" t="s">
        <v>105</v>
      </c>
      <c r="H11" s="339"/>
      <c r="I11" s="337" t="s">
        <v>105</v>
      </c>
      <c r="J11" s="339"/>
      <c r="K11" s="337" t="s">
        <v>105</v>
      </c>
      <c r="L11" s="339"/>
      <c r="M11" s="337" t="s">
        <v>105</v>
      </c>
      <c r="N11" s="339"/>
      <c r="O11" s="339"/>
      <c r="P11" s="337" t="s">
        <v>34</v>
      </c>
      <c r="Q11" s="339"/>
      <c r="R11" s="340" t="s">
        <v>200</v>
      </c>
      <c r="S11" s="339"/>
      <c r="T11" s="337" t="s">
        <v>35</v>
      </c>
      <c r="U11" s="339"/>
      <c r="V11" s="339"/>
      <c r="W11" s="332"/>
    </row>
    <row r="12" spans="2:23" x14ac:dyDescent="0.35">
      <c r="B12" s="386"/>
      <c r="C12" s="337" t="s">
        <v>32</v>
      </c>
      <c r="D12" s="339"/>
      <c r="E12" s="337" t="s">
        <v>33</v>
      </c>
      <c r="F12" s="339"/>
      <c r="G12" s="337" t="s">
        <v>105</v>
      </c>
      <c r="H12" s="339"/>
      <c r="I12" s="337" t="s">
        <v>105</v>
      </c>
      <c r="J12" s="339"/>
      <c r="K12" s="337" t="s">
        <v>105</v>
      </c>
      <c r="L12" s="339"/>
      <c r="M12" s="337" t="s">
        <v>105</v>
      </c>
      <c r="N12" s="339"/>
      <c r="O12" s="339"/>
      <c r="P12" s="337" t="s">
        <v>34</v>
      </c>
      <c r="Q12" s="339"/>
      <c r="R12" s="340" t="s">
        <v>200</v>
      </c>
      <c r="S12" s="339"/>
      <c r="T12" s="337" t="s">
        <v>35</v>
      </c>
      <c r="U12" s="339"/>
      <c r="V12" s="339"/>
      <c r="W12" s="332"/>
    </row>
    <row r="13" spans="2:23" x14ac:dyDescent="0.35">
      <c r="B13" s="386"/>
      <c r="C13" s="339" t="s">
        <v>106</v>
      </c>
      <c r="D13" s="339"/>
      <c r="E13" s="337" t="s">
        <v>33</v>
      </c>
      <c r="F13" s="339"/>
      <c r="G13" s="337" t="s">
        <v>105</v>
      </c>
      <c r="H13" s="339"/>
      <c r="I13" s="337" t="s">
        <v>105</v>
      </c>
      <c r="J13" s="339"/>
      <c r="K13" s="337" t="s">
        <v>105</v>
      </c>
      <c r="L13" s="339"/>
      <c r="M13" s="337" t="s">
        <v>105</v>
      </c>
      <c r="N13" s="339"/>
      <c r="O13" s="339"/>
      <c r="P13" s="337" t="s">
        <v>34</v>
      </c>
      <c r="Q13" s="339"/>
      <c r="R13" s="340" t="s">
        <v>200</v>
      </c>
      <c r="S13" s="339"/>
      <c r="T13" s="337" t="s">
        <v>35</v>
      </c>
      <c r="U13" s="339"/>
      <c r="V13" s="435" t="s">
        <v>107</v>
      </c>
      <c r="W13" s="332"/>
    </row>
    <row r="14" spans="2:23" x14ac:dyDescent="0.35">
      <c r="B14" s="386"/>
      <c r="C14" s="337" t="s">
        <v>543</v>
      </c>
      <c r="D14" s="337"/>
      <c r="E14" s="337"/>
      <c r="F14" s="337"/>
      <c r="G14" s="337"/>
      <c r="H14" s="337"/>
      <c r="I14" s="337"/>
      <c r="J14" s="337"/>
      <c r="K14" s="337"/>
      <c r="L14" s="337"/>
      <c r="M14" s="337"/>
      <c r="N14" s="337"/>
      <c r="O14" s="339">
        <f>SUM(O6:O13)</f>
        <v>0</v>
      </c>
      <c r="P14" s="337"/>
      <c r="Q14" s="339"/>
      <c r="R14" s="339"/>
      <c r="S14" s="339"/>
      <c r="T14" s="337"/>
      <c r="U14" s="337"/>
      <c r="V14" s="339"/>
      <c r="W14" s="332"/>
    </row>
    <row r="15" spans="2:23" x14ac:dyDescent="0.35">
      <c r="B15" s="16"/>
      <c r="C15" s="16"/>
      <c r="D15" s="24"/>
      <c r="E15" s="24"/>
      <c r="F15" s="24"/>
      <c r="G15" s="24"/>
      <c r="H15" s="24"/>
      <c r="I15" s="24"/>
      <c r="J15" s="24"/>
      <c r="K15" s="24"/>
      <c r="L15" s="24"/>
      <c r="M15" s="24"/>
      <c r="N15" s="24"/>
      <c r="O15" s="16"/>
      <c r="P15" s="16"/>
      <c r="Q15" s="24"/>
      <c r="R15" s="24"/>
      <c r="S15" s="24"/>
      <c r="T15" s="17"/>
    </row>
    <row r="16" spans="2:23" x14ac:dyDescent="0.35">
      <c r="B16" s="16" t="s">
        <v>39</v>
      </c>
      <c r="C16" s="16"/>
      <c r="D16" s="24"/>
      <c r="E16" s="24"/>
      <c r="F16" s="24"/>
      <c r="G16" s="24"/>
      <c r="H16" s="24"/>
      <c r="I16" s="24"/>
      <c r="J16" s="24"/>
      <c r="K16" s="24"/>
      <c r="L16" s="24"/>
      <c r="M16" s="24"/>
      <c r="N16" s="24"/>
      <c r="O16" s="16"/>
      <c r="P16" s="16"/>
      <c r="Q16" s="24"/>
      <c r="R16" s="24"/>
      <c r="S16" s="24"/>
      <c r="T16" s="17"/>
    </row>
    <row r="17" spans="2:20" x14ac:dyDescent="0.35">
      <c r="B17" s="543"/>
      <c r="C17" s="544"/>
      <c r="D17" s="544"/>
      <c r="E17" s="544"/>
      <c r="F17" s="544"/>
      <c r="G17" s="544"/>
      <c r="H17" s="544"/>
      <c r="I17" s="544"/>
      <c r="J17" s="544"/>
      <c r="K17" s="544"/>
      <c r="L17" s="544"/>
      <c r="M17" s="544"/>
      <c r="N17" s="544"/>
      <c r="O17" s="544"/>
      <c r="P17" s="544"/>
      <c r="Q17" s="544"/>
      <c r="R17" s="544"/>
      <c r="S17" s="544"/>
      <c r="T17" s="545"/>
    </row>
    <row r="19" spans="2:20" ht="27" x14ac:dyDescent="0.35">
      <c r="B19" s="18" t="s">
        <v>13</v>
      </c>
    </row>
    <row r="20" spans="2:20" x14ac:dyDescent="0.35">
      <c r="B20" s="481"/>
      <c r="C20" s="482"/>
      <c r="D20" s="482"/>
      <c r="E20" s="482"/>
      <c r="F20" s="482"/>
      <c r="G20" s="482"/>
      <c r="H20" s="482"/>
      <c r="I20" s="482"/>
      <c r="J20" s="482"/>
      <c r="K20" s="482"/>
      <c r="L20" s="482"/>
      <c r="M20" s="482"/>
      <c r="N20" s="482"/>
      <c r="O20" s="482"/>
      <c r="P20" s="482"/>
      <c r="Q20" s="482"/>
      <c r="R20" s="482"/>
      <c r="S20" s="482"/>
      <c r="T20" s="483"/>
    </row>
    <row r="21" spans="2:20" x14ac:dyDescent="0.35">
      <c r="B21" s="484"/>
      <c r="C21" s="485"/>
      <c r="D21" s="485"/>
      <c r="E21" s="485"/>
      <c r="F21" s="485"/>
      <c r="G21" s="485"/>
      <c r="H21" s="485"/>
      <c r="I21" s="485"/>
      <c r="J21" s="485"/>
      <c r="K21" s="485"/>
      <c r="L21" s="485"/>
      <c r="M21" s="485"/>
      <c r="N21" s="485"/>
      <c r="O21" s="485"/>
      <c r="P21" s="485"/>
      <c r="Q21" s="485"/>
      <c r="R21" s="485"/>
      <c r="S21" s="485"/>
      <c r="T21" s="486"/>
    </row>
    <row r="22" spans="2:20" x14ac:dyDescent="0.35">
      <c r="B22" s="484"/>
      <c r="C22" s="485"/>
      <c r="D22" s="485"/>
      <c r="E22" s="485"/>
      <c r="F22" s="485"/>
      <c r="G22" s="485"/>
      <c r="H22" s="485"/>
      <c r="I22" s="485"/>
      <c r="J22" s="485"/>
      <c r="K22" s="485"/>
      <c r="L22" s="485"/>
      <c r="M22" s="485"/>
      <c r="N22" s="485"/>
      <c r="O22" s="485"/>
      <c r="P22" s="485"/>
      <c r="Q22" s="485"/>
      <c r="R22" s="485"/>
      <c r="S22" s="485"/>
      <c r="T22" s="486"/>
    </row>
    <row r="23" spans="2:20" x14ac:dyDescent="0.35">
      <c r="B23" s="484"/>
      <c r="C23" s="485"/>
      <c r="D23" s="485"/>
      <c r="E23" s="485"/>
      <c r="F23" s="485"/>
      <c r="G23" s="485"/>
      <c r="H23" s="485"/>
      <c r="I23" s="485"/>
      <c r="J23" s="485"/>
      <c r="K23" s="485"/>
      <c r="L23" s="485"/>
      <c r="M23" s="485"/>
      <c r="N23" s="485"/>
      <c r="O23" s="485"/>
      <c r="P23" s="485"/>
      <c r="Q23" s="485"/>
      <c r="R23" s="485"/>
      <c r="S23" s="485"/>
      <c r="T23" s="486"/>
    </row>
    <row r="24" spans="2:20" x14ac:dyDescent="0.35">
      <c r="B24" s="484"/>
      <c r="C24" s="485"/>
      <c r="D24" s="485"/>
      <c r="E24" s="485"/>
      <c r="F24" s="485"/>
      <c r="G24" s="485"/>
      <c r="H24" s="485"/>
      <c r="I24" s="485"/>
      <c r="J24" s="485"/>
      <c r="K24" s="485"/>
      <c r="L24" s="485"/>
      <c r="M24" s="485"/>
      <c r="N24" s="485"/>
      <c r="O24" s="485"/>
      <c r="P24" s="485"/>
      <c r="Q24" s="485"/>
      <c r="R24" s="485"/>
      <c r="S24" s="485"/>
      <c r="T24" s="486"/>
    </row>
    <row r="25" spans="2:20" x14ac:dyDescent="0.35">
      <c r="B25" s="487"/>
      <c r="C25" s="488"/>
      <c r="D25" s="488"/>
      <c r="E25" s="488"/>
      <c r="F25" s="488"/>
      <c r="G25" s="488"/>
      <c r="H25" s="488"/>
      <c r="I25" s="488"/>
      <c r="J25" s="488"/>
      <c r="K25" s="488"/>
      <c r="L25" s="488"/>
      <c r="M25" s="488"/>
      <c r="N25" s="488"/>
      <c r="O25" s="488"/>
      <c r="P25" s="488"/>
      <c r="Q25" s="488"/>
      <c r="R25" s="488"/>
      <c r="S25" s="488"/>
      <c r="T25" s="489"/>
    </row>
    <row r="27" spans="2:20" ht="27" x14ac:dyDescent="0.35">
      <c r="B27" s="18" t="s">
        <v>14</v>
      </c>
    </row>
    <row r="28" spans="2:20" x14ac:dyDescent="0.35">
      <c r="B28" s="481"/>
      <c r="C28" s="482"/>
      <c r="D28" s="482"/>
      <c r="E28" s="482"/>
      <c r="F28" s="482"/>
      <c r="G28" s="482"/>
      <c r="H28" s="482"/>
      <c r="I28" s="482"/>
      <c r="J28" s="482"/>
      <c r="K28" s="482"/>
      <c r="L28" s="482"/>
      <c r="M28" s="482"/>
      <c r="N28" s="482"/>
      <c r="O28" s="482"/>
      <c r="P28" s="482"/>
      <c r="Q28" s="482"/>
      <c r="R28" s="482"/>
      <c r="S28" s="482"/>
      <c r="T28" s="483"/>
    </row>
    <row r="29" spans="2:20" x14ac:dyDescent="0.35">
      <c r="B29" s="484"/>
      <c r="C29" s="485"/>
      <c r="D29" s="485"/>
      <c r="E29" s="485"/>
      <c r="F29" s="485"/>
      <c r="G29" s="485"/>
      <c r="H29" s="485"/>
      <c r="I29" s="485"/>
      <c r="J29" s="485"/>
      <c r="K29" s="485"/>
      <c r="L29" s="485"/>
      <c r="M29" s="485"/>
      <c r="N29" s="485"/>
      <c r="O29" s="485"/>
      <c r="P29" s="485"/>
      <c r="Q29" s="485"/>
      <c r="R29" s="485"/>
      <c r="S29" s="485"/>
      <c r="T29" s="486"/>
    </row>
    <row r="30" spans="2:20" x14ac:dyDescent="0.35">
      <c r="B30" s="484"/>
      <c r="C30" s="485"/>
      <c r="D30" s="485"/>
      <c r="E30" s="485"/>
      <c r="F30" s="485"/>
      <c r="G30" s="485"/>
      <c r="H30" s="485"/>
      <c r="I30" s="485"/>
      <c r="J30" s="485"/>
      <c r="K30" s="485"/>
      <c r="L30" s="485"/>
      <c r="M30" s="485"/>
      <c r="N30" s="485"/>
      <c r="O30" s="485"/>
      <c r="P30" s="485"/>
      <c r="Q30" s="485"/>
      <c r="R30" s="485"/>
      <c r="S30" s="485"/>
      <c r="T30" s="486"/>
    </row>
    <row r="31" spans="2:20" x14ac:dyDescent="0.35">
      <c r="B31" s="484"/>
      <c r="C31" s="485"/>
      <c r="D31" s="485"/>
      <c r="E31" s="485"/>
      <c r="F31" s="485"/>
      <c r="G31" s="485"/>
      <c r="H31" s="485"/>
      <c r="I31" s="485"/>
      <c r="J31" s="485"/>
      <c r="K31" s="485"/>
      <c r="L31" s="485"/>
      <c r="M31" s="485"/>
      <c r="N31" s="485"/>
      <c r="O31" s="485"/>
      <c r="P31" s="485"/>
      <c r="Q31" s="485"/>
      <c r="R31" s="485"/>
      <c r="S31" s="485"/>
      <c r="T31" s="486"/>
    </row>
    <row r="32" spans="2:20" x14ac:dyDescent="0.35">
      <c r="B32" s="484"/>
      <c r="C32" s="485"/>
      <c r="D32" s="485"/>
      <c r="E32" s="485"/>
      <c r="F32" s="485"/>
      <c r="G32" s="485"/>
      <c r="H32" s="485"/>
      <c r="I32" s="485"/>
      <c r="J32" s="485"/>
      <c r="K32" s="485"/>
      <c r="L32" s="485"/>
      <c r="M32" s="485"/>
      <c r="N32" s="485"/>
      <c r="O32" s="485"/>
      <c r="P32" s="485"/>
      <c r="Q32" s="485"/>
      <c r="R32" s="485"/>
      <c r="S32" s="485"/>
      <c r="T32" s="486"/>
    </row>
    <row r="33" spans="2:20" x14ac:dyDescent="0.35">
      <c r="B33" s="487"/>
      <c r="C33" s="488"/>
      <c r="D33" s="488"/>
      <c r="E33" s="488"/>
      <c r="F33" s="488"/>
      <c r="G33" s="488"/>
      <c r="H33" s="488"/>
      <c r="I33" s="488"/>
      <c r="J33" s="488"/>
      <c r="K33" s="488"/>
      <c r="L33" s="488"/>
      <c r="M33" s="488"/>
      <c r="N33" s="488"/>
      <c r="O33" s="488"/>
      <c r="P33" s="488"/>
      <c r="Q33" s="488"/>
      <c r="R33" s="488"/>
      <c r="S33" s="488"/>
      <c r="T33" s="489"/>
    </row>
  </sheetData>
  <mergeCells count="6">
    <mergeCell ref="B17:T17"/>
    <mergeCell ref="B20:T25"/>
    <mergeCell ref="B28:T33"/>
    <mergeCell ref="B3:F3"/>
    <mergeCell ref="G3:K3"/>
    <mergeCell ref="L3:P3"/>
  </mergeCells>
  <phoneticPr fontId="12" type="noConversion"/>
  <conditionalFormatting sqref="S6:U13">
    <cfRule type="expression" dxfId="206" priority="1">
      <formula>$R6="No"</formula>
    </cfRule>
  </conditionalFormatting>
  <pageMargins left="0.7" right="0.7" top="0.75" bottom="0.75" header="0.3" footer="0.3"/>
  <pageSetup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Lists!$L$2:$L$19</xm:f>
          </x14:formula1>
          <xm:sqref>C6 C12</xm:sqref>
        </x14:dataValidation>
        <x14:dataValidation type="list" allowBlank="1" showInputMessage="1" showErrorMessage="1" xr:uid="{ACDEB839-E7EB-4DCC-9D23-D05019852F4D}">
          <x14:formula1>
            <xm:f>Lists!$A$2:$A$4</xm:f>
          </x14:formula1>
          <xm:sqref>R6:R13</xm:sqref>
        </x14:dataValidation>
        <x14:dataValidation type="list" allowBlank="1" showInputMessage="1" showErrorMessage="1" xr:uid="{F64FBFF1-A79A-4974-BC24-2603D4E0783C}">
          <x14:formula1>
            <xm:f>'[Data questionnaire GHG protocol_2021 template v7 - FERT RT.xlsx]Lists'!#REF!</xm:f>
          </x14:formula1>
          <xm:sqref>C7:C11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37"/>
  <sheetViews>
    <sheetView zoomScaleNormal="100" workbookViewId="0">
      <selection activeCell="D31" sqref="D31"/>
    </sheetView>
  </sheetViews>
  <sheetFormatPr defaultColWidth="9.21875" defaultRowHeight="18" x14ac:dyDescent="0.35"/>
  <cols>
    <col min="1" max="1" width="9.21875" style="1"/>
    <col min="2" max="2" width="21.6640625" style="1" customWidth="1"/>
    <col min="3" max="3" width="50.77734375" style="1" customWidth="1"/>
    <col min="4" max="4" width="13.33203125" style="1" customWidth="1"/>
    <col min="5" max="5" width="13.33203125" style="2" customWidth="1"/>
    <col min="6" max="11" width="13.33203125" style="1" customWidth="1"/>
    <col min="12" max="12" width="13.33203125" style="2" customWidth="1"/>
    <col min="13" max="13" width="30.77734375" style="1" customWidth="1"/>
    <col min="14" max="14" width="30.77734375" style="2" customWidth="1"/>
    <col min="15" max="15" width="13.33203125" style="1" customWidth="1"/>
    <col min="16" max="16" width="19.109375" style="1" bestFit="1" customWidth="1"/>
    <col min="17" max="18" width="30.77734375" style="1" customWidth="1"/>
    <col min="19" max="23" width="9.21875" style="1"/>
    <col min="24" max="24" width="15.88671875" style="1" customWidth="1"/>
    <col min="25" max="16384" width="9.21875" style="1"/>
  </cols>
  <sheetData>
    <row r="2" spans="1:18" ht="27" x14ac:dyDescent="0.5">
      <c r="B2" s="21" t="s">
        <v>108</v>
      </c>
      <c r="F2" s="79"/>
    </row>
    <row r="3" spans="1:18" ht="74.25" customHeight="1" x14ac:dyDescent="0.35">
      <c r="B3" s="546" t="s">
        <v>109</v>
      </c>
      <c r="C3" s="552"/>
      <c r="D3" s="553"/>
      <c r="E3" s="554"/>
      <c r="F3" s="553"/>
      <c r="G3" s="554"/>
      <c r="H3" s="67"/>
      <c r="I3" s="67"/>
      <c r="J3" s="67"/>
    </row>
    <row r="4" spans="1:18" s="380" customFormat="1" ht="74.25" customHeight="1" x14ac:dyDescent="0.35">
      <c r="B4" s="378"/>
      <c r="C4" s="379"/>
      <c r="D4" s="378"/>
      <c r="E4" s="379"/>
      <c r="F4" s="378"/>
      <c r="G4" s="379"/>
      <c r="H4" s="381"/>
      <c r="I4" s="381"/>
      <c r="J4" s="381"/>
      <c r="L4" s="382"/>
      <c r="N4" s="382"/>
    </row>
    <row r="5" spans="1:18" ht="60" x14ac:dyDescent="0.35">
      <c r="B5" s="377" t="s">
        <v>17</v>
      </c>
      <c r="C5" s="377" t="s">
        <v>110</v>
      </c>
      <c r="D5" s="377" t="s">
        <v>62</v>
      </c>
      <c r="E5" s="377" t="s">
        <v>22</v>
      </c>
      <c r="F5" s="377" t="s">
        <v>63</v>
      </c>
      <c r="G5" s="377" t="s">
        <v>24</v>
      </c>
      <c r="H5" s="377" t="s">
        <v>111</v>
      </c>
      <c r="I5" s="377" t="s">
        <v>112</v>
      </c>
      <c r="J5" s="377" t="s">
        <v>28</v>
      </c>
      <c r="K5" s="377" t="s">
        <v>23</v>
      </c>
      <c r="L5" s="377" t="s">
        <v>65</v>
      </c>
      <c r="M5" s="377" t="s">
        <v>144</v>
      </c>
      <c r="N5" s="377" t="s">
        <v>1585</v>
      </c>
      <c r="O5" s="377" t="s">
        <v>27</v>
      </c>
      <c r="P5" s="377" t="s">
        <v>100</v>
      </c>
      <c r="Q5" s="377" t="s">
        <v>1565</v>
      </c>
      <c r="R5" s="377" t="s">
        <v>30</v>
      </c>
    </row>
    <row r="6" spans="1:18" ht="18" customHeight="1" x14ac:dyDescent="0.35">
      <c r="A6" s="332"/>
      <c r="B6" s="336" t="s">
        <v>66</v>
      </c>
      <c r="C6" s="369" t="s">
        <v>71</v>
      </c>
      <c r="D6" s="339"/>
      <c r="E6" s="341" t="s">
        <v>114</v>
      </c>
      <c r="F6" s="339"/>
      <c r="G6" s="337" t="s">
        <v>68</v>
      </c>
      <c r="H6" s="370" t="s">
        <v>38</v>
      </c>
      <c r="I6" s="370" t="s">
        <v>38</v>
      </c>
      <c r="J6" s="370" t="s">
        <v>38</v>
      </c>
      <c r="K6" s="371">
        <f>12180.62*F2</f>
        <v>0</v>
      </c>
      <c r="L6" s="337" t="s">
        <v>34</v>
      </c>
      <c r="M6" s="339"/>
      <c r="N6" s="340" t="s">
        <v>32</v>
      </c>
      <c r="O6" s="339"/>
      <c r="P6" s="337" t="s">
        <v>115</v>
      </c>
      <c r="Q6" s="339"/>
      <c r="R6" s="339"/>
    </row>
    <row r="7" spans="1:18" ht="18" customHeight="1" x14ac:dyDescent="0.35">
      <c r="A7" s="332"/>
      <c r="B7" s="341"/>
      <c r="C7" s="369" t="s">
        <v>72</v>
      </c>
      <c r="D7" s="339"/>
      <c r="E7" s="341" t="s">
        <v>114</v>
      </c>
      <c r="F7" s="339"/>
      <c r="G7" s="337" t="s">
        <v>68</v>
      </c>
      <c r="H7" s="370" t="s">
        <v>38</v>
      </c>
      <c r="I7" s="370" t="s">
        <v>38</v>
      </c>
      <c r="J7" s="370" t="s">
        <v>38</v>
      </c>
      <c r="K7" s="371"/>
      <c r="L7" s="337" t="s">
        <v>484</v>
      </c>
      <c r="M7" s="339"/>
      <c r="N7" s="340" t="s">
        <v>32</v>
      </c>
      <c r="O7" s="339"/>
      <c r="P7" s="337" t="s">
        <v>115</v>
      </c>
      <c r="Q7" s="339"/>
      <c r="R7" s="339"/>
    </row>
    <row r="8" spans="1:18" ht="18" customHeight="1" x14ac:dyDescent="0.35">
      <c r="A8" s="332"/>
      <c r="B8" s="337"/>
      <c r="C8" s="369" t="s">
        <v>73</v>
      </c>
      <c r="D8" s="339"/>
      <c r="E8" s="337" t="s">
        <v>114</v>
      </c>
      <c r="F8" s="339"/>
      <c r="G8" s="337" t="s">
        <v>68</v>
      </c>
      <c r="H8" s="370" t="s">
        <v>38</v>
      </c>
      <c r="I8" s="370" t="s">
        <v>38</v>
      </c>
      <c r="J8" s="370" t="s">
        <v>38</v>
      </c>
      <c r="K8" s="371"/>
      <c r="L8" s="337" t="s">
        <v>484</v>
      </c>
      <c r="M8" s="339"/>
      <c r="N8" s="340" t="s">
        <v>32</v>
      </c>
      <c r="O8" s="339"/>
      <c r="P8" s="337" t="s">
        <v>115</v>
      </c>
      <c r="Q8" s="339"/>
      <c r="R8" s="339"/>
    </row>
    <row r="9" spans="1:18" ht="18" customHeight="1" x14ac:dyDescent="0.35">
      <c r="A9" s="332"/>
      <c r="B9" s="341"/>
      <c r="C9" s="369" t="s">
        <v>74</v>
      </c>
      <c r="D9" s="339"/>
      <c r="E9" s="341" t="s">
        <v>114</v>
      </c>
      <c r="F9" s="339"/>
      <c r="G9" s="337" t="s">
        <v>68</v>
      </c>
      <c r="H9" s="370" t="s">
        <v>38</v>
      </c>
      <c r="I9" s="370" t="s">
        <v>38</v>
      </c>
      <c r="J9" s="370" t="s">
        <v>38</v>
      </c>
      <c r="K9" s="371">
        <f>35666.47*F2</f>
        <v>0</v>
      </c>
      <c r="L9" s="337" t="s">
        <v>34</v>
      </c>
      <c r="M9" s="339"/>
      <c r="N9" s="340" t="s">
        <v>32</v>
      </c>
      <c r="O9" s="339"/>
      <c r="P9" s="337" t="s">
        <v>115</v>
      </c>
      <c r="Q9" s="339"/>
      <c r="R9" s="339"/>
    </row>
    <row r="10" spans="1:18" ht="18" customHeight="1" x14ac:dyDescent="0.35">
      <c r="A10" s="332"/>
      <c r="B10" s="337"/>
      <c r="C10" s="337"/>
      <c r="D10" s="339"/>
      <c r="E10" s="337"/>
      <c r="F10" s="337"/>
      <c r="G10" s="339"/>
      <c r="H10" s="372"/>
      <c r="I10" s="372"/>
      <c r="J10" s="372"/>
      <c r="K10" s="371"/>
      <c r="L10" s="337"/>
      <c r="M10" s="337"/>
      <c r="N10" s="361"/>
      <c r="O10" s="361"/>
      <c r="P10" s="337"/>
      <c r="Q10" s="337"/>
      <c r="R10" s="337"/>
    </row>
    <row r="11" spans="1:18" ht="18" customHeight="1" x14ac:dyDescent="0.35">
      <c r="A11" s="332"/>
      <c r="B11" s="336" t="s">
        <v>75</v>
      </c>
      <c r="C11" s="369" t="s">
        <v>116</v>
      </c>
      <c r="D11" s="339"/>
      <c r="E11" s="341" t="s">
        <v>114</v>
      </c>
      <c r="F11" s="339"/>
      <c r="G11" s="337" t="s">
        <v>68</v>
      </c>
      <c r="H11" s="370" t="s">
        <v>38</v>
      </c>
      <c r="I11" s="370" t="s">
        <v>38</v>
      </c>
      <c r="J11" s="370" t="s">
        <v>38</v>
      </c>
      <c r="K11" s="371"/>
      <c r="L11" s="337" t="s">
        <v>484</v>
      </c>
      <c r="M11" s="339"/>
      <c r="N11" s="340" t="s">
        <v>32</v>
      </c>
      <c r="O11" s="339"/>
      <c r="P11" s="337" t="s">
        <v>115</v>
      </c>
      <c r="Q11" s="339"/>
      <c r="R11" s="339"/>
    </row>
    <row r="12" spans="1:18" ht="18" customHeight="1" x14ac:dyDescent="0.35">
      <c r="A12" s="332"/>
      <c r="B12" s="337"/>
      <c r="C12" s="369" t="s">
        <v>117</v>
      </c>
      <c r="D12" s="339"/>
      <c r="E12" s="337" t="s">
        <v>114</v>
      </c>
      <c r="F12" s="339"/>
      <c r="G12" s="337" t="s">
        <v>68</v>
      </c>
      <c r="H12" s="370" t="s">
        <v>38</v>
      </c>
      <c r="I12" s="370" t="s">
        <v>38</v>
      </c>
      <c r="J12" s="370" t="s">
        <v>38</v>
      </c>
      <c r="K12" s="371"/>
      <c r="L12" s="337" t="s">
        <v>484</v>
      </c>
      <c r="M12" s="339"/>
      <c r="N12" s="340" t="s">
        <v>32</v>
      </c>
      <c r="O12" s="339"/>
      <c r="P12" s="337" t="s">
        <v>115</v>
      </c>
      <c r="Q12" s="339"/>
      <c r="R12" s="339"/>
    </row>
    <row r="13" spans="1:18" ht="18" customHeight="1" x14ac:dyDescent="0.35">
      <c r="A13" s="332"/>
      <c r="B13" s="337"/>
      <c r="C13" s="337"/>
      <c r="D13" s="339"/>
      <c r="E13" s="337"/>
      <c r="F13" s="337"/>
      <c r="G13" s="339"/>
      <c r="H13" s="339"/>
      <c r="I13" s="339"/>
      <c r="J13" s="339"/>
      <c r="K13" s="373"/>
      <c r="L13" s="337"/>
      <c r="M13" s="337"/>
      <c r="N13" s="361"/>
      <c r="O13" s="361"/>
      <c r="P13" s="337"/>
      <c r="Q13" s="337"/>
      <c r="R13" s="337"/>
    </row>
    <row r="14" spans="1:18" ht="18" customHeight="1" x14ac:dyDescent="0.35">
      <c r="A14" s="332"/>
      <c r="B14" s="336" t="s">
        <v>79</v>
      </c>
      <c r="C14" s="369" t="s">
        <v>118</v>
      </c>
      <c r="D14" s="339"/>
      <c r="E14" s="337" t="s">
        <v>114</v>
      </c>
      <c r="F14" s="339"/>
      <c r="G14" s="337" t="s">
        <v>68</v>
      </c>
      <c r="H14" s="374" t="s">
        <v>32</v>
      </c>
      <c r="I14" s="339"/>
      <c r="J14" s="337" t="s">
        <v>119</v>
      </c>
      <c r="K14" s="371"/>
      <c r="L14" s="337" t="s">
        <v>484</v>
      </c>
      <c r="M14" s="339"/>
      <c r="N14" s="340" t="s">
        <v>32</v>
      </c>
      <c r="O14" s="339"/>
      <c r="P14" s="337" t="s">
        <v>115</v>
      </c>
      <c r="Q14" s="339"/>
      <c r="R14" s="339"/>
    </row>
    <row r="15" spans="1:18" ht="18" customHeight="1" x14ac:dyDescent="0.35">
      <c r="A15" s="332"/>
      <c r="B15" s="337"/>
      <c r="C15" s="369" t="s">
        <v>120</v>
      </c>
      <c r="D15" s="339"/>
      <c r="E15" s="337" t="s">
        <v>114</v>
      </c>
      <c r="F15" s="339"/>
      <c r="G15" s="337" t="s">
        <v>68</v>
      </c>
      <c r="H15" s="374" t="s">
        <v>32</v>
      </c>
      <c r="I15" s="339"/>
      <c r="J15" s="337" t="s">
        <v>119</v>
      </c>
      <c r="K15" s="371"/>
      <c r="L15" s="337" t="s">
        <v>484</v>
      </c>
      <c r="M15" s="339"/>
      <c r="N15" s="340" t="s">
        <v>32</v>
      </c>
      <c r="O15" s="339"/>
      <c r="P15" s="337" t="s">
        <v>115</v>
      </c>
      <c r="Q15" s="339"/>
      <c r="R15" s="339"/>
    </row>
    <row r="16" spans="1:18" ht="18" customHeight="1" x14ac:dyDescent="0.35">
      <c r="A16" s="332"/>
      <c r="B16" s="337"/>
      <c r="C16" s="369" t="s">
        <v>121</v>
      </c>
      <c r="D16" s="339"/>
      <c r="E16" s="337" t="s">
        <v>114</v>
      </c>
      <c r="F16" s="375">
        <f>(K16*F2)/(567*12/20000)</f>
        <v>0</v>
      </c>
      <c r="G16" s="337" t="s">
        <v>68</v>
      </c>
      <c r="H16" s="374" t="s">
        <v>32</v>
      </c>
      <c r="I16" s="339"/>
      <c r="J16" s="337" t="s">
        <v>119</v>
      </c>
      <c r="K16" s="371"/>
      <c r="L16" s="337" t="s">
        <v>484</v>
      </c>
      <c r="M16" s="339"/>
      <c r="N16" s="340" t="s">
        <v>32</v>
      </c>
      <c r="O16" s="339"/>
      <c r="P16" s="337" t="s">
        <v>115</v>
      </c>
      <c r="Q16" s="339"/>
      <c r="R16" s="339"/>
    </row>
    <row r="17" spans="1:18" ht="18" customHeight="1" thickBot="1" x14ac:dyDescent="0.4">
      <c r="A17" s="332"/>
      <c r="B17" s="404"/>
      <c r="C17" s="414" t="s">
        <v>122</v>
      </c>
      <c r="D17" s="405"/>
      <c r="E17" s="404" t="s">
        <v>114</v>
      </c>
      <c r="F17" s="405"/>
      <c r="G17" s="404" t="s">
        <v>68</v>
      </c>
      <c r="H17" s="406" t="s">
        <v>32</v>
      </c>
      <c r="I17" s="405"/>
      <c r="J17" s="404" t="s">
        <v>119</v>
      </c>
      <c r="K17" s="415"/>
      <c r="L17" s="337" t="s">
        <v>484</v>
      </c>
      <c r="M17" s="339"/>
      <c r="N17" s="340" t="s">
        <v>32</v>
      </c>
      <c r="O17" s="339"/>
      <c r="P17" s="337" t="s">
        <v>115</v>
      </c>
      <c r="Q17" s="339"/>
      <c r="R17" s="339"/>
    </row>
    <row r="18" spans="1:18" ht="18.75" thickBot="1" x14ac:dyDescent="0.4">
      <c r="B18" s="407" t="s">
        <v>543</v>
      </c>
      <c r="C18" s="408"/>
      <c r="D18" s="409"/>
      <c r="E18" s="408"/>
      <c r="F18" s="408"/>
      <c r="G18" s="409"/>
      <c r="H18" s="409"/>
      <c r="I18" s="409"/>
      <c r="J18" s="409"/>
      <c r="K18" s="417">
        <f>SUM(K6:K17)</f>
        <v>0</v>
      </c>
      <c r="L18" s="413"/>
      <c r="M18" s="11"/>
      <c r="N18" s="45"/>
      <c r="O18" s="45"/>
      <c r="P18" s="11"/>
      <c r="Q18" s="11"/>
      <c r="R18" s="11"/>
    </row>
    <row r="19" spans="1:18" x14ac:dyDescent="0.35">
      <c r="B19" s="16"/>
      <c r="C19" s="16"/>
      <c r="D19" s="66"/>
      <c r="E19" s="66"/>
      <c r="F19" s="16"/>
      <c r="G19" s="16"/>
      <c r="H19" s="16"/>
      <c r="I19" s="16"/>
      <c r="J19" s="16"/>
      <c r="K19" s="66"/>
      <c r="L19" s="66"/>
      <c r="M19" s="66"/>
      <c r="N19" s="66"/>
      <c r="O19" s="17"/>
    </row>
    <row r="20" spans="1:18" x14ac:dyDescent="0.35">
      <c r="B20" s="16" t="s">
        <v>39</v>
      </c>
      <c r="C20" s="16"/>
      <c r="D20" s="66"/>
      <c r="E20" s="66"/>
      <c r="F20" s="16"/>
      <c r="G20" s="16"/>
      <c r="H20" s="16"/>
      <c r="I20" s="16"/>
      <c r="J20" s="16"/>
      <c r="K20" s="66"/>
      <c r="L20" s="66"/>
      <c r="M20" s="66"/>
      <c r="N20" s="66"/>
      <c r="O20" s="17"/>
    </row>
    <row r="21" spans="1:18" x14ac:dyDescent="0.35">
      <c r="B21" s="543"/>
      <c r="C21" s="544"/>
      <c r="D21" s="544"/>
      <c r="E21" s="544"/>
      <c r="F21" s="544"/>
      <c r="G21" s="544"/>
      <c r="H21" s="544"/>
      <c r="I21" s="544"/>
      <c r="J21" s="544"/>
      <c r="K21" s="544"/>
      <c r="L21" s="544"/>
      <c r="M21" s="544"/>
      <c r="N21" s="544"/>
      <c r="O21" s="545"/>
    </row>
    <row r="22" spans="1:18" x14ac:dyDescent="0.35">
      <c r="M22" s="2"/>
    </row>
    <row r="23" spans="1:18" ht="27" x14ac:dyDescent="0.35">
      <c r="B23" s="18" t="s">
        <v>13</v>
      </c>
    </row>
    <row r="24" spans="1:18" x14ac:dyDescent="0.35">
      <c r="B24" s="472"/>
      <c r="C24" s="473"/>
      <c r="D24" s="473"/>
      <c r="E24" s="473"/>
      <c r="F24" s="473"/>
      <c r="G24" s="473"/>
      <c r="H24" s="473"/>
      <c r="I24" s="473"/>
      <c r="J24" s="473"/>
      <c r="K24" s="473"/>
      <c r="L24" s="473"/>
      <c r="M24" s="473"/>
      <c r="N24" s="473"/>
      <c r="O24" s="474"/>
    </row>
    <row r="25" spans="1:18" x14ac:dyDescent="0.35">
      <c r="B25" s="475"/>
      <c r="C25" s="476"/>
      <c r="D25" s="476"/>
      <c r="E25" s="476"/>
      <c r="F25" s="476"/>
      <c r="G25" s="476"/>
      <c r="H25" s="476"/>
      <c r="I25" s="476"/>
      <c r="J25" s="476"/>
      <c r="K25" s="476"/>
      <c r="L25" s="476"/>
      <c r="M25" s="476"/>
      <c r="N25" s="476"/>
      <c r="O25" s="477"/>
    </row>
    <row r="26" spans="1:18" x14ac:dyDescent="0.35">
      <c r="B26" s="475"/>
      <c r="C26" s="476"/>
      <c r="D26" s="476"/>
      <c r="E26" s="476"/>
      <c r="F26" s="476"/>
      <c r="G26" s="476"/>
      <c r="H26" s="476"/>
      <c r="I26" s="476"/>
      <c r="J26" s="476"/>
      <c r="K26" s="476"/>
      <c r="L26" s="476"/>
      <c r="M26" s="476"/>
      <c r="N26" s="476"/>
      <c r="O26" s="477"/>
    </row>
    <row r="27" spans="1:18" x14ac:dyDescent="0.35">
      <c r="B27" s="475"/>
      <c r="C27" s="476"/>
      <c r="D27" s="476"/>
      <c r="E27" s="476"/>
      <c r="F27" s="476"/>
      <c r="G27" s="476"/>
      <c r="H27" s="476"/>
      <c r="I27" s="476"/>
      <c r="J27" s="476"/>
      <c r="K27" s="476"/>
      <c r="L27" s="476"/>
      <c r="M27" s="476"/>
      <c r="N27" s="476"/>
      <c r="O27" s="477"/>
    </row>
    <row r="28" spans="1:18" x14ac:dyDescent="0.35">
      <c r="B28" s="475"/>
      <c r="C28" s="476"/>
      <c r="D28" s="476"/>
      <c r="E28" s="476"/>
      <c r="F28" s="476"/>
      <c r="G28" s="476"/>
      <c r="H28" s="476"/>
      <c r="I28" s="476"/>
      <c r="J28" s="476"/>
      <c r="K28" s="476"/>
      <c r="L28" s="476"/>
      <c r="M28" s="476"/>
      <c r="N28" s="476"/>
      <c r="O28" s="477"/>
    </row>
    <row r="29" spans="1:18" x14ac:dyDescent="0.35">
      <c r="B29" s="478"/>
      <c r="C29" s="479"/>
      <c r="D29" s="479"/>
      <c r="E29" s="479"/>
      <c r="F29" s="479"/>
      <c r="G29" s="479"/>
      <c r="H29" s="479"/>
      <c r="I29" s="479"/>
      <c r="J29" s="479"/>
      <c r="K29" s="479"/>
      <c r="L29" s="479"/>
      <c r="M29" s="479"/>
      <c r="N29" s="479"/>
      <c r="O29" s="480"/>
    </row>
    <row r="30" spans="1:18" x14ac:dyDescent="0.35">
      <c r="M30" s="2"/>
    </row>
    <row r="31" spans="1:18" ht="27" x14ac:dyDescent="0.35">
      <c r="B31" s="18" t="s">
        <v>14</v>
      </c>
    </row>
    <row r="32" spans="1:18" x14ac:dyDescent="0.35">
      <c r="B32" s="481"/>
      <c r="C32" s="482"/>
      <c r="D32" s="482"/>
      <c r="E32" s="482"/>
      <c r="F32" s="482"/>
      <c r="G32" s="482"/>
      <c r="H32" s="482"/>
      <c r="I32" s="482"/>
      <c r="J32" s="482"/>
      <c r="K32" s="482"/>
      <c r="L32" s="482"/>
      <c r="M32" s="482"/>
      <c r="N32" s="482"/>
      <c r="O32" s="483"/>
    </row>
    <row r="33" spans="2:15" x14ac:dyDescent="0.35">
      <c r="B33" s="484"/>
      <c r="C33" s="485"/>
      <c r="D33" s="485"/>
      <c r="E33" s="485"/>
      <c r="F33" s="485"/>
      <c r="G33" s="485"/>
      <c r="H33" s="485"/>
      <c r="I33" s="485"/>
      <c r="J33" s="485"/>
      <c r="K33" s="485"/>
      <c r="L33" s="485"/>
      <c r="M33" s="485"/>
      <c r="N33" s="485"/>
      <c r="O33" s="486"/>
    </row>
    <row r="34" spans="2:15" x14ac:dyDescent="0.35">
      <c r="B34" s="484"/>
      <c r="C34" s="485"/>
      <c r="D34" s="485"/>
      <c r="E34" s="485"/>
      <c r="F34" s="485"/>
      <c r="G34" s="485"/>
      <c r="H34" s="485"/>
      <c r="I34" s="485"/>
      <c r="J34" s="485"/>
      <c r="K34" s="485"/>
      <c r="L34" s="485"/>
      <c r="M34" s="485"/>
      <c r="N34" s="485"/>
      <c r="O34" s="486"/>
    </row>
    <row r="35" spans="2:15" x14ac:dyDescent="0.35">
      <c r="B35" s="484"/>
      <c r="C35" s="485"/>
      <c r="D35" s="485"/>
      <c r="E35" s="485"/>
      <c r="F35" s="485"/>
      <c r="G35" s="485"/>
      <c r="H35" s="485"/>
      <c r="I35" s="485"/>
      <c r="J35" s="485"/>
      <c r="K35" s="485"/>
      <c r="L35" s="485"/>
      <c r="M35" s="485"/>
      <c r="N35" s="485"/>
      <c r="O35" s="486"/>
    </row>
    <row r="36" spans="2:15" x14ac:dyDescent="0.35">
      <c r="B36" s="484"/>
      <c r="C36" s="485"/>
      <c r="D36" s="485"/>
      <c r="E36" s="485"/>
      <c r="F36" s="485"/>
      <c r="G36" s="485"/>
      <c r="H36" s="485"/>
      <c r="I36" s="485"/>
      <c r="J36" s="485"/>
      <c r="K36" s="485"/>
      <c r="L36" s="485"/>
      <c r="M36" s="485"/>
      <c r="N36" s="485"/>
      <c r="O36" s="486"/>
    </row>
    <row r="37" spans="2:15" x14ac:dyDescent="0.35">
      <c r="B37" s="487"/>
      <c r="C37" s="488"/>
      <c r="D37" s="488"/>
      <c r="E37" s="488"/>
      <c r="F37" s="488"/>
      <c r="G37" s="488"/>
      <c r="H37" s="488"/>
      <c r="I37" s="488"/>
      <c r="J37" s="488"/>
      <c r="K37" s="488"/>
      <c r="L37" s="488"/>
      <c r="M37" s="488"/>
      <c r="N37" s="488"/>
      <c r="O37" s="489"/>
    </row>
  </sheetData>
  <mergeCells count="6">
    <mergeCell ref="B21:O21"/>
    <mergeCell ref="B24:O29"/>
    <mergeCell ref="B32:O37"/>
    <mergeCell ref="B3:C3"/>
    <mergeCell ref="D3:E3"/>
    <mergeCell ref="F3:G3"/>
  </mergeCells>
  <phoneticPr fontId="12" type="noConversion"/>
  <conditionalFormatting sqref="O6:Q1811">
    <cfRule type="expression" dxfId="181" priority="2">
      <formula>$N6="No"</formula>
    </cfRule>
  </conditionalFormatting>
  <conditionalFormatting sqref="R6:R1811">
    <cfRule type="expression" dxfId="180" priority="1">
      <formula>$N6="No"</formula>
    </cfRule>
  </conditionalFormatting>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M38"/>
  <sheetViews>
    <sheetView zoomScaleNormal="100" workbookViewId="0">
      <selection activeCell="M3" sqref="M1:M1048576"/>
    </sheetView>
  </sheetViews>
  <sheetFormatPr defaultColWidth="9.109375" defaultRowHeight="18" x14ac:dyDescent="0.35"/>
  <cols>
    <col min="1" max="1" width="9.109375" style="1"/>
    <col min="2" max="2" width="21.6640625" style="1" customWidth="1"/>
    <col min="3" max="3" width="66.44140625" style="1" customWidth="1"/>
    <col min="4" max="4" width="13.33203125" style="1" customWidth="1"/>
    <col min="5" max="5" width="13.33203125" style="2" customWidth="1"/>
    <col min="6" max="7" width="13.33203125" style="1" customWidth="1"/>
    <col min="8" max="9" width="30.77734375" style="2" customWidth="1"/>
    <col min="10" max="10" width="13.33203125" style="1" customWidth="1"/>
    <col min="11" max="11" width="19.109375" style="1" bestFit="1" customWidth="1"/>
    <col min="12" max="13" width="30.77734375" style="1" customWidth="1"/>
    <col min="14" max="18" width="9.109375" style="1"/>
    <col min="19" max="19" width="15.88671875" style="1" customWidth="1"/>
    <col min="20" max="16384" width="9.109375" style="1"/>
  </cols>
  <sheetData>
    <row r="2" spans="2:13" ht="27" x14ac:dyDescent="0.5">
      <c r="B2" s="21" t="s">
        <v>123</v>
      </c>
    </row>
    <row r="3" spans="2:13" ht="75.75" customHeight="1" x14ac:dyDescent="0.35">
      <c r="B3" s="546" t="s">
        <v>1575</v>
      </c>
      <c r="C3" s="555"/>
      <c r="D3" s="547"/>
      <c r="E3" s="556"/>
      <c r="F3" s="547"/>
      <c r="G3" s="556"/>
    </row>
    <row r="4" spans="2:13" ht="17.25" customHeight="1" x14ac:dyDescent="0.35"/>
    <row r="5" spans="2:13" ht="60.75" x14ac:dyDescent="0.35">
      <c r="B5" s="377" t="s">
        <v>17</v>
      </c>
      <c r="C5" s="377" t="s">
        <v>124</v>
      </c>
      <c r="D5" s="377" t="s">
        <v>62</v>
      </c>
      <c r="E5" s="377" t="s">
        <v>22</v>
      </c>
      <c r="F5" s="377" t="s">
        <v>63</v>
      </c>
      <c r="G5" s="377" t="s">
        <v>24</v>
      </c>
      <c r="H5" s="377" t="s">
        <v>144</v>
      </c>
      <c r="I5" s="377" t="s">
        <v>1569</v>
      </c>
      <c r="J5" s="377" t="s">
        <v>27</v>
      </c>
      <c r="K5" s="377" t="s">
        <v>65</v>
      </c>
      <c r="L5" s="377" t="s">
        <v>1565</v>
      </c>
      <c r="M5" s="377" t="s">
        <v>30</v>
      </c>
    </row>
    <row r="6" spans="2:13" s="332" customFormat="1" ht="18" customHeight="1" x14ac:dyDescent="0.35">
      <c r="B6" s="336" t="s">
        <v>75</v>
      </c>
      <c r="C6" s="369" t="s">
        <v>116</v>
      </c>
      <c r="D6" s="339"/>
      <c r="E6" s="341" t="s">
        <v>114</v>
      </c>
      <c r="F6" s="339"/>
      <c r="G6" s="337" t="s">
        <v>68</v>
      </c>
      <c r="H6" s="339"/>
      <c r="I6" s="340" t="s">
        <v>32</v>
      </c>
      <c r="J6" s="339"/>
      <c r="K6" s="337" t="s">
        <v>115</v>
      </c>
      <c r="L6" s="339"/>
      <c r="M6" s="339"/>
    </row>
    <row r="7" spans="2:13" s="332" customFormat="1" ht="18" customHeight="1" x14ac:dyDescent="0.35">
      <c r="B7" s="337"/>
      <c r="C7" s="369" t="s">
        <v>117</v>
      </c>
      <c r="D7" s="339"/>
      <c r="E7" s="337" t="s">
        <v>114</v>
      </c>
      <c r="F7" s="339"/>
      <c r="G7" s="337" t="s">
        <v>68</v>
      </c>
      <c r="H7" s="339"/>
      <c r="I7" s="340" t="s">
        <v>32</v>
      </c>
      <c r="J7" s="339"/>
      <c r="K7" s="337" t="s">
        <v>115</v>
      </c>
      <c r="L7" s="339"/>
      <c r="M7" s="339"/>
    </row>
    <row r="8" spans="2:13" s="332" customFormat="1" ht="18" customHeight="1" x14ac:dyDescent="0.35">
      <c r="B8" s="337"/>
      <c r="C8" s="337"/>
      <c r="D8" s="339"/>
      <c r="E8" s="337"/>
      <c r="F8" s="337"/>
      <c r="G8" s="339"/>
      <c r="H8" s="337"/>
      <c r="I8" s="361"/>
      <c r="J8" s="361"/>
      <c r="K8" s="337"/>
      <c r="L8" s="337"/>
      <c r="M8" s="337"/>
    </row>
    <row r="9" spans="2:13" s="332" customFormat="1" ht="18" customHeight="1" x14ac:dyDescent="0.35">
      <c r="B9" s="336" t="s">
        <v>79</v>
      </c>
      <c r="C9" s="369" t="s">
        <v>118</v>
      </c>
      <c r="D9" s="339"/>
      <c r="E9" s="337" t="s">
        <v>114</v>
      </c>
      <c r="F9" s="339"/>
      <c r="G9" s="337" t="s">
        <v>68</v>
      </c>
      <c r="H9" s="339"/>
      <c r="I9" s="340" t="s">
        <v>32</v>
      </c>
      <c r="J9" s="339"/>
      <c r="K9" s="337" t="s">
        <v>115</v>
      </c>
      <c r="L9" s="339"/>
      <c r="M9" s="339"/>
    </row>
    <row r="10" spans="2:13" s="332" customFormat="1" ht="18" customHeight="1" x14ac:dyDescent="0.35">
      <c r="B10" s="337"/>
      <c r="C10" s="369" t="s">
        <v>125</v>
      </c>
      <c r="D10" s="339"/>
      <c r="E10" s="337" t="s">
        <v>114</v>
      </c>
      <c r="F10" s="339"/>
      <c r="G10" s="337" t="s">
        <v>68</v>
      </c>
      <c r="H10" s="339"/>
      <c r="I10" s="340" t="s">
        <v>32</v>
      </c>
      <c r="J10" s="339"/>
      <c r="K10" s="337" t="s">
        <v>115</v>
      </c>
      <c r="L10" s="339"/>
      <c r="M10" s="339"/>
    </row>
    <row r="11" spans="2:13" s="332" customFormat="1" ht="18" customHeight="1" x14ac:dyDescent="0.35">
      <c r="B11" s="337"/>
      <c r="C11" s="369" t="s">
        <v>343</v>
      </c>
      <c r="D11" s="339"/>
      <c r="E11" s="337" t="s">
        <v>114</v>
      </c>
      <c r="F11" s="339"/>
      <c r="G11" s="337" t="s">
        <v>68</v>
      </c>
      <c r="H11" s="339"/>
      <c r="I11" s="340" t="s">
        <v>32</v>
      </c>
      <c r="J11" s="339"/>
      <c r="K11" s="337" t="s">
        <v>115</v>
      </c>
      <c r="L11" s="339"/>
      <c r="M11" s="339"/>
    </row>
    <row r="12" spans="2:13" s="332" customFormat="1" ht="18" customHeight="1" thickBot="1" x14ac:dyDescent="0.4">
      <c r="B12" s="337"/>
      <c r="C12" s="369" t="s">
        <v>344</v>
      </c>
      <c r="D12" s="339"/>
      <c r="E12" s="337" t="s">
        <v>114</v>
      </c>
      <c r="F12" s="339"/>
      <c r="G12" s="337" t="s">
        <v>68</v>
      </c>
      <c r="H12" s="339"/>
      <c r="I12" s="340" t="s">
        <v>32</v>
      </c>
      <c r="J12" s="339"/>
      <c r="K12" s="337" t="s">
        <v>115</v>
      </c>
      <c r="L12" s="339"/>
      <c r="M12" s="339"/>
    </row>
    <row r="13" spans="2:13" ht="30.75" thickBot="1" x14ac:dyDescent="0.4">
      <c r="B13" s="557" t="s">
        <v>1570</v>
      </c>
      <c r="C13" s="393" t="s">
        <v>1571</v>
      </c>
      <c r="D13" s="393" t="s">
        <v>1572</v>
      </c>
      <c r="E13" s="393" t="s">
        <v>1573</v>
      </c>
      <c r="F13" s="393" t="s">
        <v>144</v>
      </c>
      <c r="G13" s="411"/>
      <c r="H13" s="412"/>
      <c r="I13" s="382"/>
      <c r="J13" s="412"/>
      <c r="K13" s="411"/>
      <c r="L13" s="412"/>
      <c r="M13" s="412"/>
    </row>
    <row r="14" spans="2:13" ht="18" customHeight="1" x14ac:dyDescent="0.35">
      <c r="B14" s="558"/>
      <c r="C14" s="394" t="s">
        <v>1574</v>
      </c>
      <c r="D14" s="395"/>
      <c r="E14" s="394"/>
      <c r="F14" s="394"/>
      <c r="G14" s="411"/>
      <c r="H14" s="412"/>
      <c r="I14" s="382"/>
      <c r="J14" s="412"/>
      <c r="K14" s="411"/>
      <c r="L14" s="412"/>
      <c r="M14" s="412"/>
    </row>
    <row r="15" spans="2:13" ht="18" customHeight="1" x14ac:dyDescent="0.35">
      <c r="B15" s="558"/>
      <c r="C15" s="394"/>
      <c r="D15" s="395"/>
      <c r="E15" s="394"/>
      <c r="F15" s="394"/>
      <c r="G15" s="411"/>
      <c r="H15" s="412"/>
      <c r="I15" s="382"/>
      <c r="J15" s="412"/>
      <c r="K15" s="411"/>
      <c r="L15" s="412"/>
      <c r="M15" s="412"/>
    </row>
    <row r="16" spans="2:13" ht="18" customHeight="1" x14ac:dyDescent="0.35">
      <c r="B16" s="558"/>
      <c r="C16" s="394"/>
      <c r="D16" s="395"/>
      <c r="E16" s="394"/>
      <c r="F16" s="394"/>
      <c r="G16" s="411"/>
      <c r="H16" s="412"/>
      <c r="I16" s="382"/>
      <c r="J16" s="412"/>
      <c r="K16" s="411"/>
      <c r="L16" s="412"/>
      <c r="M16" s="412"/>
    </row>
    <row r="17" spans="2:13" ht="18" customHeight="1" x14ac:dyDescent="0.35">
      <c r="B17" s="559"/>
      <c r="C17" s="394"/>
      <c r="D17" s="395"/>
      <c r="E17" s="394"/>
      <c r="F17" s="394"/>
      <c r="G17" s="411"/>
      <c r="H17" s="412"/>
      <c r="I17" s="382"/>
      <c r="J17" s="412"/>
      <c r="K17" s="411"/>
      <c r="L17" s="412"/>
      <c r="M17" s="412"/>
    </row>
    <row r="18" spans="2:13" ht="18" customHeight="1" x14ac:dyDescent="0.35">
      <c r="B18" s="391"/>
      <c r="C18" s="392"/>
      <c r="D18" s="412"/>
      <c r="E18" s="411"/>
      <c r="F18" s="412"/>
      <c r="G18" s="411"/>
      <c r="H18" s="412"/>
      <c r="I18" s="382"/>
      <c r="J18" s="412"/>
      <c r="K18" s="411"/>
      <c r="L18" s="412"/>
      <c r="M18" s="412"/>
    </row>
    <row r="19" spans="2:13" ht="18" customHeight="1" x14ac:dyDescent="0.35"/>
    <row r="20" spans="2:13" x14ac:dyDescent="0.35">
      <c r="B20" s="16"/>
      <c r="C20" s="16"/>
      <c r="D20" s="24"/>
      <c r="E20" s="24"/>
      <c r="F20" s="16"/>
      <c r="G20" s="16"/>
      <c r="H20" s="58"/>
      <c r="I20" s="24"/>
      <c r="J20" s="17"/>
    </row>
    <row r="21" spans="2:13" x14ac:dyDescent="0.35">
      <c r="B21" s="16" t="s">
        <v>39</v>
      </c>
      <c r="C21" s="16"/>
      <c r="D21" s="24"/>
      <c r="E21" s="24"/>
      <c r="F21" s="16"/>
      <c r="G21" s="16"/>
      <c r="H21" s="58"/>
      <c r="I21" s="24"/>
      <c r="J21" s="17"/>
    </row>
    <row r="22" spans="2:13" x14ac:dyDescent="0.35">
      <c r="B22" s="543"/>
      <c r="C22" s="544"/>
      <c r="D22" s="544"/>
      <c r="E22" s="544"/>
      <c r="F22" s="544"/>
      <c r="G22" s="544"/>
      <c r="H22" s="544"/>
      <c r="I22" s="544"/>
      <c r="J22" s="545"/>
    </row>
    <row r="24" spans="2:13" ht="27" x14ac:dyDescent="0.35">
      <c r="B24" s="18" t="s">
        <v>13</v>
      </c>
    </row>
    <row r="25" spans="2:13" x14ac:dyDescent="0.35">
      <c r="B25" s="472"/>
      <c r="C25" s="473"/>
      <c r="D25" s="473"/>
      <c r="E25" s="473"/>
      <c r="F25" s="473"/>
      <c r="G25" s="473"/>
      <c r="H25" s="473"/>
      <c r="I25" s="473"/>
      <c r="J25" s="474"/>
    </row>
    <row r="26" spans="2:13" x14ac:dyDescent="0.35">
      <c r="B26" s="475"/>
      <c r="C26" s="476"/>
      <c r="D26" s="476"/>
      <c r="E26" s="476"/>
      <c r="F26" s="476"/>
      <c r="G26" s="476"/>
      <c r="H26" s="476"/>
      <c r="I26" s="476"/>
      <c r="J26" s="477"/>
    </row>
    <row r="27" spans="2:13" x14ac:dyDescent="0.35">
      <c r="B27" s="475"/>
      <c r="C27" s="476"/>
      <c r="D27" s="476"/>
      <c r="E27" s="476"/>
      <c r="F27" s="476"/>
      <c r="G27" s="476"/>
      <c r="H27" s="476"/>
      <c r="I27" s="476"/>
      <c r="J27" s="477"/>
    </row>
    <row r="28" spans="2:13" x14ac:dyDescent="0.35">
      <c r="B28" s="475"/>
      <c r="C28" s="476"/>
      <c r="D28" s="476"/>
      <c r="E28" s="476"/>
      <c r="F28" s="476"/>
      <c r="G28" s="476"/>
      <c r="H28" s="476"/>
      <c r="I28" s="476"/>
      <c r="J28" s="477"/>
    </row>
    <row r="29" spans="2:13" x14ac:dyDescent="0.35">
      <c r="B29" s="475"/>
      <c r="C29" s="476"/>
      <c r="D29" s="476"/>
      <c r="E29" s="476"/>
      <c r="F29" s="476"/>
      <c r="G29" s="476"/>
      <c r="H29" s="476"/>
      <c r="I29" s="476"/>
      <c r="J29" s="477"/>
    </row>
    <row r="30" spans="2:13" x14ac:dyDescent="0.35">
      <c r="B30" s="478"/>
      <c r="C30" s="479"/>
      <c r="D30" s="479"/>
      <c r="E30" s="479"/>
      <c r="F30" s="479"/>
      <c r="G30" s="479"/>
      <c r="H30" s="479"/>
      <c r="I30" s="479"/>
      <c r="J30" s="480"/>
    </row>
    <row r="32" spans="2:13" ht="27" x14ac:dyDescent="0.35">
      <c r="B32" s="18" t="s">
        <v>14</v>
      </c>
    </row>
    <row r="33" spans="2:10" x14ac:dyDescent="0.35">
      <c r="B33" s="481" t="s">
        <v>15</v>
      </c>
      <c r="C33" s="482"/>
      <c r="D33" s="482"/>
      <c r="E33" s="482"/>
      <c r="F33" s="482"/>
      <c r="G33" s="482"/>
      <c r="H33" s="482"/>
      <c r="I33" s="482"/>
      <c r="J33" s="483"/>
    </row>
    <row r="34" spans="2:10" x14ac:dyDescent="0.35">
      <c r="B34" s="484"/>
      <c r="C34" s="485"/>
      <c r="D34" s="485"/>
      <c r="E34" s="485"/>
      <c r="F34" s="485"/>
      <c r="G34" s="485"/>
      <c r="H34" s="485"/>
      <c r="I34" s="485"/>
      <c r="J34" s="486"/>
    </row>
    <row r="35" spans="2:10" x14ac:dyDescent="0.35">
      <c r="B35" s="484"/>
      <c r="C35" s="485"/>
      <c r="D35" s="485"/>
      <c r="E35" s="485"/>
      <c r="F35" s="485"/>
      <c r="G35" s="485"/>
      <c r="H35" s="485"/>
      <c r="I35" s="485"/>
      <c r="J35" s="486"/>
    </row>
    <row r="36" spans="2:10" x14ac:dyDescent="0.35">
      <c r="B36" s="484"/>
      <c r="C36" s="485"/>
      <c r="D36" s="485"/>
      <c r="E36" s="485"/>
      <c r="F36" s="485"/>
      <c r="G36" s="485"/>
      <c r="H36" s="485"/>
      <c r="I36" s="485"/>
      <c r="J36" s="486"/>
    </row>
    <row r="37" spans="2:10" x14ac:dyDescent="0.35">
      <c r="B37" s="484"/>
      <c r="C37" s="485"/>
      <c r="D37" s="485"/>
      <c r="E37" s="485"/>
      <c r="F37" s="485"/>
      <c r="G37" s="485"/>
      <c r="H37" s="485"/>
      <c r="I37" s="485"/>
      <c r="J37" s="486"/>
    </row>
    <row r="38" spans="2:10" x14ac:dyDescent="0.35">
      <c r="B38" s="487"/>
      <c r="C38" s="488"/>
      <c r="D38" s="488"/>
      <c r="E38" s="488"/>
      <c r="F38" s="488"/>
      <c r="G38" s="488"/>
      <c r="H38" s="488"/>
      <c r="I38" s="488"/>
      <c r="J38" s="489"/>
    </row>
  </sheetData>
  <mergeCells count="7">
    <mergeCell ref="B22:J22"/>
    <mergeCell ref="B25:J30"/>
    <mergeCell ref="B33:J38"/>
    <mergeCell ref="B3:C3"/>
    <mergeCell ref="D3:E3"/>
    <mergeCell ref="F3:G3"/>
    <mergeCell ref="B13:B17"/>
  </mergeCells>
  <phoneticPr fontId="12" type="noConversion"/>
  <conditionalFormatting sqref="J6:L18 J20:L1516">
    <cfRule type="expression" dxfId="160" priority="2">
      <formula>$I6="No"</formula>
    </cfRule>
  </conditionalFormatting>
  <conditionalFormatting sqref="M6:M18 M20:M1516">
    <cfRule type="expression" dxfId="159" priority="1">
      <formula>$I6="No"</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4A9A70B0-3643-4400-9319-81CEBBD27031}">
          <x14:formula1>
            <xm:f>Lists!$A$2:$A$4</xm:f>
          </x14:formula1>
          <xm:sqref>I6:I18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Q32"/>
  <sheetViews>
    <sheetView zoomScaleNormal="100" workbookViewId="0">
      <selection activeCell="B27" sqref="B27:L32"/>
    </sheetView>
  </sheetViews>
  <sheetFormatPr defaultColWidth="9.109375" defaultRowHeight="18" x14ac:dyDescent="0.35"/>
  <cols>
    <col min="1" max="1" width="9.109375" style="1"/>
    <col min="2" max="2" width="21.6640625" style="1" customWidth="1"/>
    <col min="3" max="4" width="50.77734375" style="1" customWidth="1"/>
    <col min="5" max="5" width="13.33203125" style="2" customWidth="1"/>
    <col min="6" max="9" width="13.33203125" style="1" customWidth="1"/>
    <col min="10" max="11" width="13.33203125" style="2" customWidth="1"/>
    <col min="12" max="13" width="30.77734375" style="1" customWidth="1"/>
    <col min="14" max="14" width="13.33203125" style="1" customWidth="1"/>
    <col min="15" max="15" width="14.44140625" style="1" bestFit="1" customWidth="1"/>
    <col min="16" max="16" width="30.77734375" style="1" customWidth="1"/>
    <col min="17" max="20" width="9.109375" style="1"/>
    <col min="21" max="21" width="15.88671875" style="1" customWidth="1"/>
    <col min="22" max="16384" width="9.109375" style="1"/>
  </cols>
  <sheetData>
    <row r="2" spans="2:17" ht="27" x14ac:dyDescent="0.5">
      <c r="B2" s="21" t="s">
        <v>126</v>
      </c>
    </row>
    <row r="3" spans="2:17" ht="75.75" customHeight="1" x14ac:dyDescent="0.35">
      <c r="B3" s="546" t="s">
        <v>1576</v>
      </c>
      <c r="C3" s="560"/>
      <c r="D3" s="561"/>
      <c r="E3" s="562"/>
      <c r="F3" s="561"/>
      <c r="G3" s="562"/>
      <c r="I3" s="2"/>
      <c r="K3" s="1"/>
    </row>
    <row r="4" spans="2:17" ht="17.25" customHeight="1" x14ac:dyDescent="0.35"/>
    <row r="5" spans="2:17" ht="60" x14ac:dyDescent="0.35">
      <c r="B5" s="377" t="s">
        <v>17</v>
      </c>
      <c r="C5" s="377" t="s">
        <v>127</v>
      </c>
      <c r="D5" s="377" t="s">
        <v>128</v>
      </c>
      <c r="E5" s="377" t="s">
        <v>129</v>
      </c>
      <c r="F5" s="377" t="s">
        <v>22</v>
      </c>
      <c r="G5" s="377" t="s">
        <v>111</v>
      </c>
      <c r="H5" s="377" t="s">
        <v>112</v>
      </c>
      <c r="I5" s="377" t="s">
        <v>24</v>
      </c>
      <c r="J5" s="377" t="s">
        <v>23</v>
      </c>
      <c r="K5" s="377" t="s">
        <v>28</v>
      </c>
      <c r="L5" s="377" t="s">
        <v>25</v>
      </c>
      <c r="M5" s="377" t="s">
        <v>1588</v>
      </c>
      <c r="N5" s="377" t="s">
        <v>27</v>
      </c>
      <c r="O5" s="377" t="s">
        <v>65</v>
      </c>
      <c r="P5" s="377" t="s">
        <v>1565</v>
      </c>
      <c r="Q5" s="377" t="s">
        <v>30</v>
      </c>
    </row>
    <row r="6" spans="2:17" s="332" customFormat="1" ht="18" customHeight="1" x14ac:dyDescent="0.35">
      <c r="B6" s="336" t="s">
        <v>42</v>
      </c>
      <c r="C6" s="337" t="s">
        <v>32</v>
      </c>
      <c r="D6" s="337" t="s">
        <v>130</v>
      </c>
      <c r="E6" s="339"/>
      <c r="F6" s="337" t="s">
        <v>43</v>
      </c>
      <c r="G6" s="370" t="s">
        <v>38</v>
      </c>
      <c r="H6" s="370" t="s">
        <v>38</v>
      </c>
      <c r="I6" s="370" t="s">
        <v>38</v>
      </c>
      <c r="J6" s="339"/>
      <c r="K6" s="337" t="s">
        <v>34</v>
      </c>
      <c r="L6" s="339"/>
      <c r="M6" s="340" t="s">
        <v>32</v>
      </c>
      <c r="N6" s="339"/>
      <c r="O6" s="337" t="s">
        <v>44</v>
      </c>
      <c r="P6" s="339"/>
      <c r="Q6" s="339"/>
    </row>
    <row r="7" spans="2:17" s="332" customFormat="1" ht="18" customHeight="1" x14ac:dyDescent="0.35">
      <c r="B7" s="337"/>
      <c r="C7" s="337" t="s">
        <v>32</v>
      </c>
      <c r="D7" s="337" t="s">
        <v>131</v>
      </c>
      <c r="E7" s="339"/>
      <c r="F7" s="337" t="s">
        <v>43</v>
      </c>
      <c r="G7" s="370" t="s">
        <v>38</v>
      </c>
      <c r="H7" s="370" t="s">
        <v>38</v>
      </c>
      <c r="I7" s="370" t="s">
        <v>38</v>
      </c>
      <c r="J7" s="339"/>
      <c r="K7" s="337" t="s">
        <v>34</v>
      </c>
      <c r="L7" s="339"/>
      <c r="M7" s="340" t="s">
        <v>32</v>
      </c>
      <c r="N7" s="339"/>
      <c r="O7" s="337" t="s">
        <v>44</v>
      </c>
      <c r="P7" s="339"/>
      <c r="Q7" s="339"/>
    </row>
    <row r="8" spans="2:17" s="332" customFormat="1" ht="18" customHeight="1" x14ac:dyDescent="0.35">
      <c r="B8" s="337"/>
      <c r="C8" s="337" t="s">
        <v>32</v>
      </c>
      <c r="D8" s="337" t="s">
        <v>132</v>
      </c>
      <c r="E8" s="339"/>
      <c r="F8" s="337" t="s">
        <v>43</v>
      </c>
      <c r="G8" s="370" t="s">
        <v>38</v>
      </c>
      <c r="H8" s="370" t="s">
        <v>38</v>
      </c>
      <c r="I8" s="370" t="s">
        <v>38</v>
      </c>
      <c r="J8" s="339"/>
      <c r="K8" s="337" t="s">
        <v>34</v>
      </c>
      <c r="L8" s="339"/>
      <c r="M8" s="340" t="s">
        <v>32</v>
      </c>
      <c r="N8" s="339"/>
      <c r="O8" s="337" t="s">
        <v>44</v>
      </c>
      <c r="P8" s="339"/>
      <c r="Q8" s="339" t="s">
        <v>133</v>
      </c>
    </row>
    <row r="9" spans="2:17" s="332" customFormat="1" ht="18" customHeight="1" x14ac:dyDescent="0.35">
      <c r="B9" s="337"/>
      <c r="C9" s="337"/>
      <c r="D9" s="337"/>
      <c r="E9" s="337"/>
      <c r="F9" s="337"/>
      <c r="G9" s="337"/>
      <c r="H9" s="337"/>
      <c r="I9" s="337"/>
      <c r="J9" s="339"/>
      <c r="K9" s="337"/>
      <c r="L9" s="339"/>
      <c r="M9" s="361"/>
      <c r="N9" s="361"/>
      <c r="O9" s="337"/>
      <c r="P9" s="337"/>
      <c r="Q9" s="339"/>
    </row>
    <row r="10" spans="2:17" s="332" customFormat="1" ht="18" customHeight="1" x14ac:dyDescent="0.35">
      <c r="B10" s="336" t="s">
        <v>46</v>
      </c>
      <c r="C10" s="337" t="s">
        <v>32</v>
      </c>
      <c r="D10" s="337" t="s">
        <v>32</v>
      </c>
      <c r="E10" s="339"/>
      <c r="F10" s="337" t="s">
        <v>47</v>
      </c>
      <c r="G10" s="374" t="s">
        <v>32</v>
      </c>
      <c r="H10" s="339"/>
      <c r="I10" s="374" t="s">
        <v>32</v>
      </c>
      <c r="J10" s="339"/>
      <c r="K10" s="337" t="s">
        <v>34</v>
      </c>
      <c r="L10" s="339"/>
      <c r="M10" s="340" t="s">
        <v>32</v>
      </c>
      <c r="N10" s="339"/>
      <c r="O10" s="337" t="s">
        <v>54</v>
      </c>
      <c r="P10" s="339"/>
      <c r="Q10" s="339"/>
    </row>
    <row r="11" spans="2:17" s="332" customFormat="1" ht="18" customHeight="1" x14ac:dyDescent="0.35">
      <c r="B11" s="336"/>
      <c r="C11" s="337" t="s">
        <v>32</v>
      </c>
      <c r="D11" s="337" t="s">
        <v>32</v>
      </c>
      <c r="E11" s="339"/>
      <c r="F11" s="337" t="s">
        <v>47</v>
      </c>
      <c r="G11" s="374" t="s">
        <v>32</v>
      </c>
      <c r="H11" s="339"/>
      <c r="I11" s="374" t="s">
        <v>32</v>
      </c>
      <c r="J11" s="339"/>
      <c r="K11" s="337" t="s">
        <v>34</v>
      </c>
      <c r="L11" s="339"/>
      <c r="M11" s="340" t="s">
        <v>32</v>
      </c>
      <c r="N11" s="339"/>
      <c r="O11" s="337" t="s">
        <v>54</v>
      </c>
      <c r="P11" s="339"/>
      <c r="Q11" s="339"/>
    </row>
    <row r="12" spans="2:17" s="332" customFormat="1" ht="18" customHeight="1" thickBot="1" x14ac:dyDescent="0.4">
      <c r="B12" s="404"/>
      <c r="C12" s="404" t="s">
        <v>32</v>
      </c>
      <c r="D12" s="404" t="s">
        <v>32</v>
      </c>
      <c r="E12" s="405"/>
      <c r="F12" s="404" t="s">
        <v>47</v>
      </c>
      <c r="G12" s="406" t="s">
        <v>32</v>
      </c>
      <c r="H12" s="405"/>
      <c r="I12" s="406" t="s">
        <v>32</v>
      </c>
      <c r="J12" s="405"/>
      <c r="K12" s="337" t="s">
        <v>34</v>
      </c>
      <c r="L12" s="339"/>
      <c r="M12" s="340" t="s">
        <v>32</v>
      </c>
      <c r="N12" s="339"/>
      <c r="O12" s="337" t="s">
        <v>54</v>
      </c>
      <c r="P12" s="339"/>
      <c r="Q12" s="339" t="s">
        <v>133</v>
      </c>
    </row>
    <row r="13" spans="2:17" ht="18.75" thickBot="1" x14ac:dyDescent="0.4">
      <c r="B13" s="407" t="s">
        <v>1579</v>
      </c>
      <c r="C13" s="408"/>
      <c r="D13" s="409"/>
      <c r="E13" s="408"/>
      <c r="F13" s="408"/>
      <c r="G13" s="408"/>
      <c r="H13" s="409"/>
      <c r="I13" s="408"/>
      <c r="J13" s="410">
        <f>SUM(J6:J12)</f>
        <v>0</v>
      </c>
      <c r="K13" s="403"/>
      <c r="L13" s="45"/>
      <c r="M13" s="11"/>
      <c r="N13" s="11"/>
      <c r="O13" s="15"/>
    </row>
    <row r="14" spans="2:17" x14ac:dyDescent="0.35">
      <c r="B14" s="16"/>
      <c r="C14" s="16"/>
      <c r="D14" s="24"/>
      <c r="E14" s="24"/>
      <c r="F14" s="16"/>
      <c r="G14" s="16"/>
      <c r="H14" s="16"/>
      <c r="I14" s="24"/>
      <c r="J14" s="24"/>
      <c r="K14" s="24"/>
      <c r="L14" s="17"/>
    </row>
    <row r="15" spans="2:17" x14ac:dyDescent="0.35">
      <c r="B15" s="16" t="s">
        <v>39</v>
      </c>
      <c r="C15" s="16"/>
      <c r="D15" s="24"/>
      <c r="E15" s="24"/>
      <c r="F15" s="16"/>
      <c r="G15" s="16"/>
      <c r="H15" s="16"/>
      <c r="I15" s="24"/>
      <c r="J15" s="24"/>
      <c r="K15" s="24"/>
      <c r="L15" s="17"/>
    </row>
    <row r="16" spans="2:17" x14ac:dyDescent="0.35">
      <c r="B16" s="543"/>
      <c r="C16" s="544"/>
      <c r="D16" s="544"/>
      <c r="E16" s="544"/>
      <c r="F16" s="544"/>
      <c r="G16" s="544"/>
      <c r="H16" s="544"/>
      <c r="I16" s="544"/>
      <c r="J16" s="544"/>
      <c r="K16" s="544"/>
      <c r="L16" s="545"/>
    </row>
    <row r="18" spans="2:12" ht="27" x14ac:dyDescent="0.35">
      <c r="B18" s="18" t="s">
        <v>13</v>
      </c>
    </row>
    <row r="19" spans="2:12" x14ac:dyDescent="0.35">
      <c r="B19" s="472"/>
      <c r="C19" s="473"/>
      <c r="D19" s="473"/>
      <c r="E19" s="473"/>
      <c r="F19" s="473"/>
      <c r="G19" s="473"/>
      <c r="H19" s="473"/>
      <c r="I19" s="473"/>
      <c r="J19" s="473"/>
      <c r="K19" s="473"/>
      <c r="L19" s="474"/>
    </row>
    <row r="20" spans="2:12" x14ac:dyDescent="0.35">
      <c r="B20" s="475"/>
      <c r="C20" s="476"/>
      <c r="D20" s="476"/>
      <c r="E20" s="476"/>
      <c r="F20" s="476"/>
      <c r="G20" s="476"/>
      <c r="H20" s="476"/>
      <c r="I20" s="476"/>
      <c r="J20" s="476"/>
      <c r="K20" s="476"/>
      <c r="L20" s="477"/>
    </row>
    <row r="21" spans="2:12" x14ac:dyDescent="0.35">
      <c r="B21" s="475"/>
      <c r="C21" s="476"/>
      <c r="D21" s="476"/>
      <c r="E21" s="476"/>
      <c r="F21" s="476"/>
      <c r="G21" s="476"/>
      <c r="H21" s="476"/>
      <c r="I21" s="476"/>
      <c r="J21" s="476"/>
      <c r="K21" s="476"/>
      <c r="L21" s="477"/>
    </row>
    <row r="22" spans="2:12" x14ac:dyDescent="0.35">
      <c r="B22" s="475"/>
      <c r="C22" s="476"/>
      <c r="D22" s="476"/>
      <c r="E22" s="476"/>
      <c r="F22" s="476"/>
      <c r="G22" s="476"/>
      <c r="H22" s="476"/>
      <c r="I22" s="476"/>
      <c r="J22" s="476"/>
      <c r="K22" s="476"/>
      <c r="L22" s="477"/>
    </row>
    <row r="23" spans="2:12" x14ac:dyDescent="0.35">
      <c r="B23" s="475"/>
      <c r="C23" s="476"/>
      <c r="D23" s="476"/>
      <c r="E23" s="476"/>
      <c r="F23" s="476"/>
      <c r="G23" s="476"/>
      <c r="H23" s="476"/>
      <c r="I23" s="476"/>
      <c r="J23" s="476"/>
      <c r="K23" s="476"/>
      <c r="L23" s="477"/>
    </row>
    <row r="24" spans="2:12" x14ac:dyDescent="0.35">
      <c r="B24" s="478"/>
      <c r="C24" s="479"/>
      <c r="D24" s="479"/>
      <c r="E24" s="479"/>
      <c r="F24" s="479"/>
      <c r="G24" s="479"/>
      <c r="H24" s="479"/>
      <c r="I24" s="479"/>
      <c r="J24" s="479"/>
      <c r="K24" s="479"/>
      <c r="L24" s="480"/>
    </row>
    <row r="26" spans="2:12" ht="27" x14ac:dyDescent="0.35">
      <c r="B26" s="18" t="s">
        <v>14</v>
      </c>
    </row>
    <row r="27" spans="2:12" x14ac:dyDescent="0.35">
      <c r="B27" s="481"/>
      <c r="C27" s="482"/>
      <c r="D27" s="482"/>
      <c r="E27" s="482"/>
      <c r="F27" s="482"/>
      <c r="G27" s="482"/>
      <c r="H27" s="482"/>
      <c r="I27" s="482"/>
      <c r="J27" s="482"/>
      <c r="K27" s="482"/>
      <c r="L27" s="483"/>
    </row>
    <row r="28" spans="2:12" x14ac:dyDescent="0.35">
      <c r="B28" s="484"/>
      <c r="C28" s="485"/>
      <c r="D28" s="485"/>
      <c r="E28" s="485"/>
      <c r="F28" s="485"/>
      <c r="G28" s="485"/>
      <c r="H28" s="485"/>
      <c r="I28" s="485"/>
      <c r="J28" s="485"/>
      <c r="K28" s="485"/>
      <c r="L28" s="486"/>
    </row>
    <row r="29" spans="2:12" x14ac:dyDescent="0.35">
      <c r="B29" s="484"/>
      <c r="C29" s="485"/>
      <c r="D29" s="485"/>
      <c r="E29" s="485"/>
      <c r="F29" s="485"/>
      <c r="G29" s="485"/>
      <c r="H29" s="485"/>
      <c r="I29" s="485"/>
      <c r="J29" s="485"/>
      <c r="K29" s="485"/>
      <c r="L29" s="486"/>
    </row>
    <row r="30" spans="2:12" x14ac:dyDescent="0.35">
      <c r="B30" s="484"/>
      <c r="C30" s="485"/>
      <c r="D30" s="485"/>
      <c r="E30" s="485"/>
      <c r="F30" s="485"/>
      <c r="G30" s="485"/>
      <c r="H30" s="485"/>
      <c r="I30" s="485"/>
      <c r="J30" s="485"/>
      <c r="K30" s="485"/>
      <c r="L30" s="486"/>
    </row>
    <row r="31" spans="2:12" x14ac:dyDescent="0.35">
      <c r="B31" s="484"/>
      <c r="C31" s="485"/>
      <c r="D31" s="485"/>
      <c r="E31" s="485"/>
      <c r="F31" s="485"/>
      <c r="G31" s="485"/>
      <c r="H31" s="485"/>
      <c r="I31" s="485"/>
      <c r="J31" s="485"/>
      <c r="K31" s="485"/>
      <c r="L31" s="486"/>
    </row>
    <row r="32" spans="2:12" x14ac:dyDescent="0.35">
      <c r="B32" s="487"/>
      <c r="C32" s="488"/>
      <c r="D32" s="488"/>
      <c r="E32" s="488"/>
      <c r="F32" s="488"/>
      <c r="G32" s="488"/>
      <c r="H32" s="488"/>
      <c r="I32" s="488"/>
      <c r="J32" s="488"/>
      <c r="K32" s="488"/>
      <c r="L32" s="489"/>
    </row>
  </sheetData>
  <mergeCells count="6">
    <mergeCell ref="B16:L16"/>
    <mergeCell ref="B19:L24"/>
    <mergeCell ref="B27:L32"/>
    <mergeCell ref="B3:C3"/>
    <mergeCell ref="D3:E3"/>
    <mergeCell ref="F3:G3"/>
  </mergeCells>
  <phoneticPr fontId="12" type="noConversion"/>
  <conditionalFormatting sqref="N6:P12">
    <cfRule type="expression" dxfId="144" priority="1">
      <formula>$M6="No"</formula>
    </cfRule>
  </conditionalFormatting>
  <pageMargins left="0.7" right="0.7" top="0.75" bottom="0.75" header="0.3" footer="0.3"/>
  <pageSetup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800-000000000000}">
          <x14:formula1>
            <xm:f>Lists!$H$2:$H$6</xm:f>
          </x14:formula1>
          <xm:sqref>C6:C8</xm:sqref>
        </x14:dataValidation>
        <x14:dataValidation type="list" allowBlank="1" showInputMessage="1" showErrorMessage="1" xr:uid="{00000000-0002-0000-0800-000001000000}">
          <x14:formula1>
            <xm:f>Lists!$I$2:$I$5</xm:f>
          </x14:formula1>
          <xm:sqref>C10:C12</xm:sqref>
        </x14:dataValidation>
        <x14:dataValidation type="list" allowBlank="1" showInputMessage="1" showErrorMessage="1" xr:uid="{00000000-0002-0000-0800-000002000000}">
          <x14:formula1>
            <xm:f>Lists!$J$2:$J$17</xm:f>
          </x14:formula1>
          <xm:sqref>G10:G12</xm:sqref>
        </x14:dataValidation>
        <x14:dataValidation type="list" allowBlank="1" showInputMessage="1" showErrorMessage="1" xr:uid="{00000000-0002-0000-0800-000003000000}">
          <x14:formula1>
            <xm:f>Lists!$M$2:$M$15</xm:f>
          </x14:formula1>
          <xm:sqref>D10:D12</xm:sqref>
        </x14:dataValidation>
        <x14:dataValidation type="list" allowBlank="1" showInputMessage="1" showErrorMessage="1" xr:uid="{3175B106-5AC7-4614-B21C-200A7F209774}">
          <x14:formula1>
            <xm:f>Lists!$N$2:$N$4</xm:f>
          </x14:formula1>
          <xm:sqref>I10:I12</xm:sqref>
        </x14:dataValidation>
        <x14:dataValidation type="list" allowBlank="1" showInputMessage="1" showErrorMessage="1" xr:uid="{8BEBFDEE-5CA6-4DC3-BB0B-DD4DE4EB4E18}">
          <x14:formula1>
            <xm:f>Lists!$A$2:$A$4</xm:f>
          </x14:formula1>
          <xm:sqref>M6:M8 M10:M12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77A5-892B-403F-967A-F99B9EDFFB78}">
  <dimension ref="A1:D210"/>
  <sheetViews>
    <sheetView topLeftCell="A136" workbookViewId="0">
      <selection activeCell="A210" sqref="A210"/>
    </sheetView>
  </sheetViews>
  <sheetFormatPr defaultColWidth="22.5546875" defaultRowHeight="16.5" x14ac:dyDescent="0.3"/>
  <cols>
    <col min="1" max="1" width="39.77734375" style="250" customWidth="1"/>
    <col min="2" max="3" width="22.5546875" style="248"/>
    <col min="4" max="16384" width="22.5546875" style="60"/>
  </cols>
  <sheetData>
    <row r="1" spans="1:4" x14ac:dyDescent="0.3">
      <c r="A1" s="250" t="s">
        <v>1021</v>
      </c>
      <c r="B1" s="254" t="s">
        <v>1022</v>
      </c>
      <c r="C1" s="248" t="s">
        <v>1437</v>
      </c>
      <c r="D1" s="255">
        <v>0.01</v>
      </c>
    </row>
    <row r="2" spans="1:4" x14ac:dyDescent="0.3">
      <c r="A2" s="250" t="s">
        <v>1189</v>
      </c>
      <c r="B2" s="254">
        <v>7.0000000000000007E-2</v>
      </c>
      <c r="C2" s="255">
        <f t="shared" ref="C2:C23" si="0">B2*$D$1</f>
        <v>7.000000000000001E-4</v>
      </c>
    </row>
    <row r="3" spans="1:4" x14ac:dyDescent="0.3">
      <c r="A3" s="250" t="s">
        <v>1031</v>
      </c>
      <c r="B3" s="254">
        <v>0.1</v>
      </c>
      <c r="C3" s="255">
        <f t="shared" si="0"/>
        <v>1E-3</v>
      </c>
    </row>
    <row r="4" spans="1:4" x14ac:dyDescent="0.3">
      <c r="A4" s="250" t="s">
        <v>1191</v>
      </c>
      <c r="B4" s="254">
        <v>0.19</v>
      </c>
      <c r="C4" s="255">
        <f t="shared" si="0"/>
        <v>1.9E-3</v>
      </c>
    </row>
    <row r="5" spans="1:4" x14ac:dyDescent="0.3">
      <c r="A5" s="250" t="s">
        <v>1193</v>
      </c>
      <c r="B5" s="254">
        <v>0.37</v>
      </c>
      <c r="C5" s="255">
        <f t="shared" si="0"/>
        <v>3.7000000000000002E-3</v>
      </c>
    </row>
    <row r="6" spans="1:4" x14ac:dyDescent="0.3">
      <c r="A6" s="250" t="s">
        <v>1034</v>
      </c>
      <c r="B6" s="254">
        <v>0.34</v>
      </c>
      <c r="C6" s="255">
        <f t="shared" si="0"/>
        <v>3.4000000000000002E-3</v>
      </c>
    </row>
    <row r="7" spans="1:4" x14ac:dyDescent="0.3">
      <c r="A7" s="250" t="s">
        <v>1037</v>
      </c>
      <c r="B7" s="254">
        <v>0.26</v>
      </c>
      <c r="C7" s="255">
        <f t="shared" si="0"/>
        <v>2.6000000000000003E-3</v>
      </c>
    </row>
    <row r="8" spans="1:4" x14ac:dyDescent="0.3">
      <c r="A8" s="250" t="s">
        <v>1039</v>
      </c>
      <c r="B8" s="254">
        <v>0.26</v>
      </c>
      <c r="C8" s="255">
        <f t="shared" si="0"/>
        <v>2.6000000000000003E-3</v>
      </c>
    </row>
    <row r="9" spans="1:4" x14ac:dyDescent="0.3">
      <c r="A9" s="250" t="s">
        <v>1041</v>
      </c>
      <c r="B9" s="254">
        <v>0.34</v>
      </c>
      <c r="C9" s="255">
        <f t="shared" si="0"/>
        <v>3.4000000000000002E-3</v>
      </c>
    </row>
    <row r="10" spans="1:4" x14ac:dyDescent="0.3">
      <c r="A10" s="250" t="s">
        <v>1043</v>
      </c>
      <c r="B10" s="254">
        <v>0.21</v>
      </c>
      <c r="C10" s="255">
        <f t="shared" si="0"/>
        <v>2.0999999999999999E-3</v>
      </c>
    </row>
    <row r="11" spans="1:4" x14ac:dyDescent="0.3">
      <c r="A11" s="250" t="s">
        <v>1046</v>
      </c>
      <c r="B11" s="254">
        <v>0</v>
      </c>
      <c r="C11" s="255">
        <f t="shared" si="0"/>
        <v>0</v>
      </c>
    </row>
    <row r="12" spans="1:4" x14ac:dyDescent="0.3">
      <c r="A12" s="250" t="s">
        <v>1048</v>
      </c>
      <c r="B12" s="254">
        <v>0</v>
      </c>
      <c r="C12" s="255">
        <f t="shared" si="0"/>
        <v>0</v>
      </c>
    </row>
    <row r="13" spans="1:4" x14ac:dyDescent="0.3">
      <c r="A13" s="250" t="s">
        <v>1196</v>
      </c>
      <c r="B13" s="254">
        <v>0.16</v>
      </c>
      <c r="C13" s="255">
        <f t="shared" si="0"/>
        <v>1.6000000000000001E-3</v>
      </c>
    </row>
    <row r="14" spans="1:4" x14ac:dyDescent="0.3">
      <c r="A14" s="250" t="s">
        <v>1198</v>
      </c>
      <c r="B14" s="254">
        <v>0</v>
      </c>
      <c r="C14" s="255">
        <f t="shared" si="0"/>
        <v>0</v>
      </c>
    </row>
    <row r="15" spans="1:4" x14ac:dyDescent="0.3">
      <c r="A15" s="250" t="s">
        <v>1438</v>
      </c>
      <c r="B15" s="254">
        <v>0</v>
      </c>
      <c r="C15" s="255">
        <f t="shared" si="0"/>
        <v>0</v>
      </c>
    </row>
    <row r="16" spans="1:4" x14ac:dyDescent="0.3">
      <c r="A16" s="250" t="s">
        <v>1200</v>
      </c>
      <c r="B16" s="254">
        <v>0</v>
      </c>
      <c r="C16" s="255">
        <f t="shared" si="0"/>
        <v>0</v>
      </c>
    </row>
    <row r="17" spans="1:3" x14ac:dyDescent="0.3">
      <c r="A17" s="250" t="s">
        <v>1050</v>
      </c>
      <c r="B17" s="254">
        <v>0</v>
      </c>
      <c r="C17" s="255">
        <f t="shared" si="0"/>
        <v>0</v>
      </c>
    </row>
    <row r="18" spans="1:3" x14ac:dyDescent="0.3">
      <c r="A18" s="250" t="s">
        <v>1052</v>
      </c>
      <c r="B18" s="254">
        <v>0.27</v>
      </c>
      <c r="C18" s="255">
        <f t="shared" si="0"/>
        <v>2.7000000000000001E-3</v>
      </c>
    </row>
    <row r="19" spans="1:3" x14ac:dyDescent="0.3">
      <c r="A19" s="250" t="s">
        <v>1056</v>
      </c>
      <c r="B19" s="254">
        <v>0</v>
      </c>
      <c r="C19" s="255">
        <f t="shared" si="0"/>
        <v>0</v>
      </c>
    </row>
    <row r="20" spans="1:3" x14ac:dyDescent="0.3">
      <c r="A20" s="250" t="s">
        <v>1202</v>
      </c>
      <c r="B20" s="254">
        <v>0</v>
      </c>
      <c r="C20" s="255">
        <f t="shared" si="0"/>
        <v>0</v>
      </c>
    </row>
    <row r="21" spans="1:3" x14ac:dyDescent="0.3">
      <c r="A21" s="250" t="s">
        <v>1054</v>
      </c>
      <c r="B21" s="254">
        <v>0.27</v>
      </c>
      <c r="C21" s="255">
        <f t="shared" si="0"/>
        <v>2.7000000000000001E-3</v>
      </c>
    </row>
    <row r="22" spans="1:3" x14ac:dyDescent="0.3">
      <c r="A22" s="250" t="s">
        <v>338</v>
      </c>
      <c r="B22" s="254">
        <v>0</v>
      </c>
      <c r="C22" s="255">
        <f t="shared" si="0"/>
        <v>0</v>
      </c>
    </row>
    <row r="23" spans="1:3" x14ac:dyDescent="0.3">
      <c r="A23" s="250" t="s">
        <v>1059</v>
      </c>
      <c r="B23" s="254">
        <v>0</v>
      </c>
      <c r="C23" s="255">
        <f t="shared" si="0"/>
        <v>0</v>
      </c>
    </row>
    <row r="24" spans="1:3" x14ac:dyDescent="0.3">
      <c r="A24" s="329" t="s">
        <v>1439</v>
      </c>
      <c r="B24" s="248" t="s">
        <v>1440</v>
      </c>
      <c r="C24" s="248">
        <v>45</v>
      </c>
    </row>
    <row r="25" spans="1:3" x14ac:dyDescent="0.3">
      <c r="A25" s="250" t="s">
        <v>1061</v>
      </c>
      <c r="B25" s="254">
        <v>0.18</v>
      </c>
      <c r="C25" s="255">
        <f>B25*$D$1</f>
        <v>1.8E-3</v>
      </c>
    </row>
    <row r="26" spans="1:3" x14ac:dyDescent="0.3">
      <c r="A26" s="250" t="s">
        <v>241</v>
      </c>
      <c r="B26" s="248" t="s">
        <v>1441</v>
      </c>
      <c r="C26" s="248">
        <v>0.83</v>
      </c>
    </row>
    <row r="27" spans="1:3" x14ac:dyDescent="0.3">
      <c r="A27" s="329" t="s">
        <v>1442</v>
      </c>
      <c r="B27" s="248" t="s">
        <v>68</v>
      </c>
      <c r="C27" s="248">
        <v>7.0000000000000007E-2</v>
      </c>
    </row>
    <row r="28" spans="1:3" x14ac:dyDescent="0.3">
      <c r="A28" s="329" t="s">
        <v>1443</v>
      </c>
      <c r="B28" s="248" t="s">
        <v>68</v>
      </c>
      <c r="C28" s="248">
        <v>0.06</v>
      </c>
    </row>
    <row r="29" spans="1:3" x14ac:dyDescent="0.3">
      <c r="A29" s="329" t="s">
        <v>1444</v>
      </c>
      <c r="B29" s="248" t="s">
        <v>68</v>
      </c>
      <c r="C29" s="248">
        <v>0.04</v>
      </c>
    </row>
    <row r="30" spans="1:3" x14ac:dyDescent="0.3">
      <c r="A30" s="329" t="s">
        <v>1445</v>
      </c>
      <c r="B30" s="248" t="s">
        <v>68</v>
      </c>
      <c r="C30" s="248">
        <v>0.24</v>
      </c>
    </row>
    <row r="31" spans="1:3" x14ac:dyDescent="0.3">
      <c r="A31" s="329" t="s">
        <v>1446</v>
      </c>
      <c r="B31" s="248" t="s">
        <v>68</v>
      </c>
      <c r="C31" s="248">
        <v>0.09</v>
      </c>
    </row>
    <row r="32" spans="1:3" x14ac:dyDescent="0.3">
      <c r="A32" s="250" t="s">
        <v>1064</v>
      </c>
      <c r="B32" s="254">
        <v>0.26</v>
      </c>
      <c r="C32" s="255">
        <f>B32*$D$1</f>
        <v>2.6000000000000003E-3</v>
      </c>
    </row>
    <row r="33" spans="1:3" x14ac:dyDescent="0.3">
      <c r="A33" s="250" t="s">
        <v>1205</v>
      </c>
      <c r="B33" s="254">
        <v>0</v>
      </c>
      <c r="C33" s="255">
        <f>B33*$D$1</f>
        <v>0</v>
      </c>
    </row>
    <row r="34" spans="1:3" x14ac:dyDescent="0.3">
      <c r="A34" s="250" t="s">
        <v>1207</v>
      </c>
      <c r="B34" s="254">
        <v>0</v>
      </c>
      <c r="C34" s="255">
        <f>B34*$D$1</f>
        <v>0</v>
      </c>
    </row>
    <row r="35" spans="1:3" x14ac:dyDescent="0.3">
      <c r="A35" s="250" t="s">
        <v>1218</v>
      </c>
      <c r="B35" s="254">
        <v>0.2</v>
      </c>
      <c r="C35" s="255">
        <f>B35*$D$1</f>
        <v>2E-3</v>
      </c>
    </row>
    <row r="36" spans="1:3" x14ac:dyDescent="0.3">
      <c r="A36" s="250" t="s">
        <v>1066</v>
      </c>
      <c r="B36" s="254">
        <v>0.1</v>
      </c>
      <c r="C36" s="255">
        <f>B36*$D$1</f>
        <v>1E-3</v>
      </c>
    </row>
    <row r="37" spans="1:3" x14ac:dyDescent="0.3">
      <c r="A37" s="329" t="s">
        <v>1447</v>
      </c>
      <c r="B37" s="248" t="s">
        <v>1440</v>
      </c>
      <c r="C37" s="248">
        <v>45</v>
      </c>
    </row>
    <row r="38" spans="1:3" x14ac:dyDescent="0.3">
      <c r="A38" s="250" t="s">
        <v>1220</v>
      </c>
      <c r="B38" s="254">
        <v>0.11</v>
      </c>
      <c r="C38" s="255">
        <f t="shared" ref="C38:C71" si="1">B38*$D$1</f>
        <v>1.1000000000000001E-3</v>
      </c>
    </row>
    <row r="39" spans="1:3" x14ac:dyDescent="0.3">
      <c r="A39" s="250" t="s">
        <v>1223</v>
      </c>
      <c r="B39" s="254">
        <v>0.16</v>
      </c>
      <c r="C39" s="255">
        <f t="shared" si="1"/>
        <v>1.6000000000000001E-3</v>
      </c>
    </row>
    <row r="40" spans="1:3" x14ac:dyDescent="0.3">
      <c r="A40" s="250" t="s">
        <v>1225</v>
      </c>
      <c r="B40" s="254">
        <v>0.18</v>
      </c>
      <c r="C40" s="255">
        <f t="shared" si="1"/>
        <v>1.8E-3</v>
      </c>
    </row>
    <row r="41" spans="1:3" x14ac:dyDescent="0.3">
      <c r="A41" s="250" t="s">
        <v>1227</v>
      </c>
      <c r="B41" s="254">
        <v>0.19</v>
      </c>
      <c r="C41" s="255">
        <f t="shared" si="1"/>
        <v>1.9E-3</v>
      </c>
    </row>
    <row r="42" spans="1:3" x14ac:dyDescent="0.3">
      <c r="A42" s="250" t="s">
        <v>1229</v>
      </c>
      <c r="B42" s="254">
        <v>0.19</v>
      </c>
      <c r="C42" s="255">
        <f t="shared" si="1"/>
        <v>1.9E-3</v>
      </c>
    </row>
    <row r="43" spans="1:3" x14ac:dyDescent="0.3">
      <c r="A43" s="250" t="s">
        <v>1232</v>
      </c>
      <c r="B43" s="254">
        <v>0.2</v>
      </c>
      <c r="C43" s="255">
        <f t="shared" si="1"/>
        <v>2E-3</v>
      </c>
    </row>
    <row r="44" spans="1:3" x14ac:dyDescent="0.3">
      <c r="A44" s="250" t="s">
        <v>1234</v>
      </c>
      <c r="B44" s="254">
        <v>0.23</v>
      </c>
      <c r="C44" s="255">
        <f t="shared" si="1"/>
        <v>2.3E-3</v>
      </c>
    </row>
    <row r="45" spans="1:3" x14ac:dyDescent="0.3">
      <c r="A45" s="250" t="s">
        <v>1236</v>
      </c>
      <c r="B45" s="254">
        <v>0.25</v>
      </c>
      <c r="C45" s="255">
        <f t="shared" si="1"/>
        <v>2.5000000000000001E-3</v>
      </c>
    </row>
    <row r="46" spans="1:3" x14ac:dyDescent="0.3">
      <c r="A46" s="250" t="s">
        <v>1238</v>
      </c>
      <c r="B46" s="254">
        <v>0.42</v>
      </c>
      <c r="C46" s="255">
        <f t="shared" si="1"/>
        <v>4.1999999999999997E-3</v>
      </c>
    </row>
    <row r="47" spans="1:3" x14ac:dyDescent="0.3">
      <c r="A47" s="250" t="s">
        <v>1240</v>
      </c>
      <c r="B47" s="254">
        <v>0.1</v>
      </c>
      <c r="C47" s="255">
        <f t="shared" si="1"/>
        <v>1E-3</v>
      </c>
    </row>
    <row r="48" spans="1:3" x14ac:dyDescent="0.3">
      <c r="A48" s="250" t="s">
        <v>1209</v>
      </c>
      <c r="B48" s="254">
        <v>0.06</v>
      </c>
      <c r="C48" s="255">
        <f t="shared" si="1"/>
        <v>5.9999999999999995E-4</v>
      </c>
    </row>
    <row r="49" spans="1:3" x14ac:dyDescent="0.3">
      <c r="A49" s="250" t="s">
        <v>1241</v>
      </c>
      <c r="B49" s="254">
        <v>0.18</v>
      </c>
      <c r="C49" s="255">
        <f t="shared" si="1"/>
        <v>1.8E-3</v>
      </c>
    </row>
    <row r="50" spans="1:3" x14ac:dyDescent="0.3">
      <c r="A50" s="250" t="s">
        <v>1242</v>
      </c>
      <c r="B50" s="254">
        <v>0.18</v>
      </c>
      <c r="C50" s="255">
        <f t="shared" si="1"/>
        <v>1.8E-3</v>
      </c>
    </row>
    <row r="51" spans="1:3" x14ac:dyDescent="0.3">
      <c r="A51" s="250" t="s">
        <v>1243</v>
      </c>
      <c r="B51" s="254">
        <v>0</v>
      </c>
      <c r="C51" s="255">
        <f t="shared" si="1"/>
        <v>0</v>
      </c>
    </row>
    <row r="52" spans="1:3" x14ac:dyDescent="0.3">
      <c r="A52" s="250" t="s">
        <v>1244</v>
      </c>
      <c r="B52" s="254">
        <v>0</v>
      </c>
      <c r="C52" s="255">
        <f t="shared" si="1"/>
        <v>0</v>
      </c>
    </row>
    <row r="53" spans="1:3" x14ac:dyDescent="0.3">
      <c r="A53" s="250" t="s">
        <v>1246</v>
      </c>
      <c r="B53" s="254">
        <v>0.1</v>
      </c>
      <c r="C53" s="255">
        <f t="shared" si="1"/>
        <v>1E-3</v>
      </c>
    </row>
    <row r="54" spans="1:3" x14ac:dyDescent="0.3">
      <c r="A54" s="250" t="s">
        <v>1247</v>
      </c>
      <c r="B54" s="254">
        <v>0.1</v>
      </c>
      <c r="C54" s="255">
        <f t="shared" si="1"/>
        <v>1E-3</v>
      </c>
    </row>
    <row r="55" spans="1:3" x14ac:dyDescent="0.3">
      <c r="A55" s="250" t="s">
        <v>1249</v>
      </c>
      <c r="B55" s="254">
        <v>0.1</v>
      </c>
      <c r="C55" s="255">
        <f t="shared" si="1"/>
        <v>1E-3</v>
      </c>
    </row>
    <row r="56" spans="1:3" x14ac:dyDescent="0.3">
      <c r="A56" s="250" t="s">
        <v>1250</v>
      </c>
      <c r="B56" s="254">
        <v>0</v>
      </c>
      <c r="C56" s="255">
        <f t="shared" si="1"/>
        <v>0</v>
      </c>
    </row>
    <row r="57" spans="1:3" x14ac:dyDescent="0.3">
      <c r="A57" s="250" t="s">
        <v>1251</v>
      </c>
      <c r="B57" s="254">
        <v>0.1</v>
      </c>
      <c r="C57" s="255">
        <f t="shared" si="1"/>
        <v>1E-3</v>
      </c>
    </row>
    <row r="58" spans="1:3" x14ac:dyDescent="0.3">
      <c r="A58" s="250" t="s">
        <v>1253</v>
      </c>
      <c r="B58" s="254">
        <v>0.32</v>
      </c>
      <c r="C58" s="255">
        <f t="shared" si="1"/>
        <v>3.2000000000000002E-3</v>
      </c>
    </row>
    <row r="59" spans="1:3" x14ac:dyDescent="0.3">
      <c r="A59" s="250" t="s">
        <v>1211</v>
      </c>
      <c r="B59" s="254">
        <v>0.05</v>
      </c>
      <c r="C59" s="255">
        <f t="shared" si="1"/>
        <v>5.0000000000000001E-4</v>
      </c>
    </row>
    <row r="60" spans="1:3" x14ac:dyDescent="0.3">
      <c r="A60" s="250" t="s">
        <v>1254</v>
      </c>
      <c r="B60" s="254">
        <v>0.05</v>
      </c>
      <c r="C60" s="255">
        <f t="shared" si="1"/>
        <v>5.0000000000000001E-4</v>
      </c>
    </row>
    <row r="61" spans="1:3" x14ac:dyDescent="0.3">
      <c r="A61" s="250" t="s">
        <v>1255</v>
      </c>
      <c r="B61" s="254">
        <v>0.1</v>
      </c>
      <c r="C61" s="255">
        <f t="shared" si="1"/>
        <v>1E-3</v>
      </c>
    </row>
    <row r="62" spans="1:3" x14ac:dyDescent="0.3">
      <c r="A62" s="250" t="s">
        <v>1257</v>
      </c>
      <c r="B62" s="254">
        <v>0.06</v>
      </c>
      <c r="C62" s="255">
        <f t="shared" si="1"/>
        <v>5.9999999999999995E-4</v>
      </c>
    </row>
    <row r="63" spans="1:3" x14ac:dyDescent="0.3">
      <c r="A63" s="250" t="s">
        <v>1258</v>
      </c>
      <c r="B63" s="254">
        <v>0.1</v>
      </c>
      <c r="C63" s="255">
        <f t="shared" si="1"/>
        <v>1E-3</v>
      </c>
    </row>
    <row r="64" spans="1:3" x14ac:dyDescent="0.3">
      <c r="A64" s="250" t="s">
        <v>1259</v>
      </c>
      <c r="B64" s="254">
        <v>0.12</v>
      </c>
      <c r="C64" s="255">
        <f t="shared" si="1"/>
        <v>1.1999999999999999E-3</v>
      </c>
    </row>
    <row r="65" spans="1:3" x14ac:dyDescent="0.3">
      <c r="A65" s="250" t="s">
        <v>1261</v>
      </c>
      <c r="B65" s="254">
        <v>0.2</v>
      </c>
      <c r="C65" s="255">
        <f t="shared" si="1"/>
        <v>2E-3</v>
      </c>
    </row>
    <row r="66" spans="1:3" x14ac:dyDescent="0.3">
      <c r="A66" s="250" t="s">
        <v>1262</v>
      </c>
      <c r="B66" s="254">
        <v>0</v>
      </c>
      <c r="C66" s="255">
        <f t="shared" si="1"/>
        <v>0</v>
      </c>
    </row>
    <row r="67" spans="1:3" x14ac:dyDescent="0.3">
      <c r="A67" s="250" t="s">
        <v>1263</v>
      </c>
      <c r="B67" s="254">
        <v>0</v>
      </c>
      <c r="C67" s="255">
        <f t="shared" si="1"/>
        <v>0</v>
      </c>
    </row>
    <row r="68" spans="1:3" x14ac:dyDescent="0.3">
      <c r="A68" s="250" t="s">
        <v>1265</v>
      </c>
      <c r="B68" s="254">
        <v>0</v>
      </c>
      <c r="C68" s="255">
        <f t="shared" si="1"/>
        <v>0</v>
      </c>
    </row>
    <row r="69" spans="1:3" x14ac:dyDescent="0.3">
      <c r="A69" s="250" t="s">
        <v>1266</v>
      </c>
      <c r="B69" s="254">
        <v>0</v>
      </c>
      <c r="C69" s="255">
        <f t="shared" si="1"/>
        <v>0</v>
      </c>
    </row>
    <row r="70" spans="1:3" x14ac:dyDescent="0.3">
      <c r="A70" s="250" t="s">
        <v>1214</v>
      </c>
      <c r="B70" s="254">
        <v>0</v>
      </c>
      <c r="C70" s="255">
        <f t="shared" si="1"/>
        <v>0</v>
      </c>
    </row>
    <row r="71" spans="1:3" x14ac:dyDescent="0.3">
      <c r="A71" s="250" t="s">
        <v>1267</v>
      </c>
      <c r="B71" s="254">
        <v>0.1</v>
      </c>
      <c r="C71" s="255">
        <f t="shared" si="1"/>
        <v>1E-3</v>
      </c>
    </row>
    <row r="72" spans="1:3" x14ac:dyDescent="0.3">
      <c r="A72" s="250" t="s">
        <v>1140</v>
      </c>
      <c r="B72" s="248" t="s">
        <v>1441</v>
      </c>
      <c r="C72" s="248">
        <v>0.96</v>
      </c>
    </row>
    <row r="73" spans="1:3" x14ac:dyDescent="0.3">
      <c r="A73" s="250" t="s">
        <v>1068</v>
      </c>
      <c r="B73" s="254">
        <v>0.27</v>
      </c>
      <c r="C73" s="255">
        <f t="shared" ref="C73:C81" si="2">B73*$D$1</f>
        <v>2.7000000000000001E-3</v>
      </c>
    </row>
    <row r="74" spans="1:3" x14ac:dyDescent="0.3">
      <c r="A74" s="250" t="s">
        <v>1071</v>
      </c>
      <c r="B74" s="254">
        <v>0</v>
      </c>
      <c r="C74" s="255">
        <f t="shared" si="2"/>
        <v>0</v>
      </c>
    </row>
    <row r="75" spans="1:3" x14ac:dyDescent="0.3">
      <c r="A75" s="250" t="s">
        <v>1075</v>
      </c>
      <c r="B75" s="254">
        <v>0.1</v>
      </c>
      <c r="C75" s="255">
        <f t="shared" si="2"/>
        <v>1E-3</v>
      </c>
    </row>
    <row r="76" spans="1:3" x14ac:dyDescent="0.3">
      <c r="A76" s="250" t="s">
        <v>1077</v>
      </c>
      <c r="B76" s="254">
        <v>0</v>
      </c>
      <c r="C76" s="255">
        <f t="shared" si="2"/>
        <v>0</v>
      </c>
    </row>
    <row r="77" spans="1:3" x14ac:dyDescent="0.3">
      <c r="A77" s="250" t="s">
        <v>1027</v>
      </c>
      <c r="B77" s="254">
        <v>0</v>
      </c>
      <c r="C77" s="255">
        <f t="shared" si="2"/>
        <v>0</v>
      </c>
    </row>
    <row r="78" spans="1:3" x14ac:dyDescent="0.3">
      <c r="A78" s="250" t="s">
        <v>1029</v>
      </c>
      <c r="B78" s="254">
        <v>0.45</v>
      </c>
      <c r="C78" s="255">
        <f t="shared" si="2"/>
        <v>4.5000000000000005E-3</v>
      </c>
    </row>
    <row r="79" spans="1:3" x14ac:dyDescent="0.3">
      <c r="A79" s="250" t="s">
        <v>1080</v>
      </c>
      <c r="B79" s="254">
        <v>0.24</v>
      </c>
      <c r="C79" s="255">
        <f t="shared" si="2"/>
        <v>2.3999999999999998E-3</v>
      </c>
    </row>
    <row r="80" spans="1:3" x14ac:dyDescent="0.3">
      <c r="A80" s="250" t="s">
        <v>1082</v>
      </c>
      <c r="B80" s="254">
        <v>0</v>
      </c>
      <c r="C80" s="255">
        <f t="shared" si="2"/>
        <v>0</v>
      </c>
    </row>
    <row r="81" spans="1:3" x14ac:dyDescent="0.3">
      <c r="A81" s="250" t="s">
        <v>1073</v>
      </c>
      <c r="B81" s="254">
        <v>0</v>
      </c>
      <c r="C81" s="255">
        <f t="shared" si="2"/>
        <v>0</v>
      </c>
    </row>
    <row r="82" spans="1:3" x14ac:dyDescent="0.3">
      <c r="A82" s="329" t="s">
        <v>1448</v>
      </c>
      <c r="B82" s="248" t="s">
        <v>68</v>
      </c>
      <c r="C82" s="248">
        <v>0.03</v>
      </c>
    </row>
    <row r="83" spans="1:3" x14ac:dyDescent="0.3">
      <c r="A83" s="250" t="s">
        <v>1084</v>
      </c>
      <c r="B83" s="254">
        <v>0</v>
      </c>
      <c r="C83" s="255">
        <f>B83*$D$1</f>
        <v>0</v>
      </c>
    </row>
    <row r="84" spans="1:3" x14ac:dyDescent="0.3">
      <c r="A84" s="250" t="s">
        <v>1086</v>
      </c>
      <c r="B84" s="254">
        <v>0</v>
      </c>
      <c r="C84" s="255">
        <f>B84*$D$1</f>
        <v>0</v>
      </c>
    </row>
    <row r="85" spans="1:3" x14ac:dyDescent="0.3">
      <c r="A85" s="250" t="s">
        <v>508</v>
      </c>
      <c r="B85" s="254">
        <v>0.22</v>
      </c>
      <c r="C85" s="255">
        <f>B85*$D$1</f>
        <v>2.2000000000000001E-3</v>
      </c>
    </row>
    <row r="86" spans="1:3" x14ac:dyDescent="0.3">
      <c r="A86" s="250" t="s">
        <v>1090</v>
      </c>
      <c r="B86" s="254">
        <v>0.14000000000000001</v>
      </c>
      <c r="C86" s="255">
        <f>B86*$D$1</f>
        <v>1.4000000000000002E-3</v>
      </c>
    </row>
    <row r="87" spans="1:3" x14ac:dyDescent="0.3">
      <c r="A87" s="329" t="s">
        <v>285</v>
      </c>
      <c r="B87" s="248" t="s">
        <v>1441</v>
      </c>
      <c r="C87" s="248">
        <v>0.82</v>
      </c>
    </row>
    <row r="88" spans="1:3" x14ac:dyDescent="0.3">
      <c r="A88" s="250" t="s">
        <v>1092</v>
      </c>
      <c r="B88" s="254">
        <v>0</v>
      </c>
      <c r="C88" s="255">
        <f>B88*$D$1</f>
        <v>0</v>
      </c>
    </row>
    <row r="89" spans="1:3" x14ac:dyDescent="0.3">
      <c r="A89" s="250" t="s">
        <v>1094</v>
      </c>
      <c r="B89" s="254">
        <v>0</v>
      </c>
      <c r="C89" s="255">
        <f>B89*$D$1</f>
        <v>0</v>
      </c>
    </row>
    <row r="90" spans="1:3" x14ac:dyDescent="0.3">
      <c r="A90" s="250" t="s">
        <v>1269</v>
      </c>
      <c r="B90" s="254">
        <v>0.01</v>
      </c>
      <c r="C90" s="255">
        <f>B90*$D$1</f>
        <v>1E-4</v>
      </c>
    </row>
    <row r="91" spans="1:3" x14ac:dyDescent="0.3">
      <c r="A91" s="250" t="s">
        <v>1097</v>
      </c>
      <c r="B91" s="254">
        <v>0</v>
      </c>
      <c r="C91" s="255">
        <f>B91*$D$1</f>
        <v>0</v>
      </c>
    </row>
    <row r="92" spans="1:3" x14ac:dyDescent="0.3">
      <c r="A92" s="250" t="s">
        <v>978</v>
      </c>
      <c r="B92" s="248" t="s">
        <v>1449</v>
      </c>
      <c r="C92" s="248">
        <v>0.15</v>
      </c>
    </row>
    <row r="93" spans="1:3" x14ac:dyDescent="0.3">
      <c r="A93" s="250" t="s">
        <v>1099</v>
      </c>
      <c r="B93" s="254">
        <v>0</v>
      </c>
      <c r="C93" s="255">
        <f>B93*$D$1</f>
        <v>0</v>
      </c>
    </row>
    <row r="94" spans="1:3" x14ac:dyDescent="0.3">
      <c r="A94" s="250" t="s">
        <v>1101</v>
      </c>
      <c r="B94" s="254">
        <v>0</v>
      </c>
      <c r="C94" s="255">
        <f>B94*$D$1</f>
        <v>0</v>
      </c>
    </row>
    <row r="95" spans="1:3" x14ac:dyDescent="0.3">
      <c r="A95" s="250" t="s">
        <v>1103</v>
      </c>
      <c r="B95" s="254">
        <v>0</v>
      </c>
      <c r="C95" s="255">
        <f>B95*$D$1</f>
        <v>0</v>
      </c>
    </row>
    <row r="96" spans="1:3" x14ac:dyDescent="0.3">
      <c r="A96" s="250" t="s">
        <v>1106</v>
      </c>
      <c r="B96" s="254">
        <v>0.12</v>
      </c>
      <c r="C96" s="255">
        <f>B96*$D$1</f>
        <v>1.1999999999999999E-3</v>
      </c>
    </row>
    <row r="97" spans="1:3" x14ac:dyDescent="0.3">
      <c r="A97" s="250" t="s">
        <v>1108</v>
      </c>
      <c r="B97" s="254">
        <v>0</v>
      </c>
      <c r="C97" s="255">
        <f>B97*$D$1</f>
        <v>0</v>
      </c>
    </row>
    <row r="98" spans="1:3" x14ac:dyDescent="0.3">
      <c r="A98" s="250" t="s">
        <v>299</v>
      </c>
      <c r="B98" s="248" t="s">
        <v>1449</v>
      </c>
      <c r="C98" s="248">
        <v>0.1</v>
      </c>
    </row>
    <row r="99" spans="1:3" x14ac:dyDescent="0.3">
      <c r="A99" s="250" t="s">
        <v>1110</v>
      </c>
      <c r="B99" s="254">
        <v>0.35</v>
      </c>
      <c r="C99" s="255">
        <f t="shared" ref="C99:C122" si="3">B99*$D$1</f>
        <v>3.4999999999999996E-3</v>
      </c>
    </row>
    <row r="100" spans="1:3" x14ac:dyDescent="0.3">
      <c r="A100" s="250" t="s">
        <v>1112</v>
      </c>
      <c r="B100" s="254">
        <v>0.37</v>
      </c>
      <c r="C100" s="255">
        <f t="shared" si="3"/>
        <v>3.7000000000000002E-3</v>
      </c>
    </row>
    <row r="101" spans="1:3" x14ac:dyDescent="0.3">
      <c r="A101" s="250" t="s">
        <v>1115</v>
      </c>
      <c r="B101" s="254">
        <v>0.27</v>
      </c>
      <c r="C101" s="255">
        <f t="shared" si="3"/>
        <v>2.7000000000000001E-3</v>
      </c>
    </row>
    <row r="102" spans="1:3" x14ac:dyDescent="0.3">
      <c r="A102" s="250" t="s">
        <v>1117</v>
      </c>
      <c r="B102" s="254">
        <v>0.33</v>
      </c>
      <c r="C102" s="255">
        <f t="shared" si="3"/>
        <v>3.3000000000000004E-3</v>
      </c>
    </row>
    <row r="103" spans="1:3" x14ac:dyDescent="0.3">
      <c r="A103" s="250" t="s">
        <v>1119</v>
      </c>
      <c r="B103" s="254">
        <v>0.1</v>
      </c>
      <c r="C103" s="255">
        <f t="shared" si="3"/>
        <v>1E-3</v>
      </c>
    </row>
    <row r="104" spans="1:3" x14ac:dyDescent="0.3">
      <c r="A104" s="250" t="s">
        <v>1121</v>
      </c>
      <c r="B104" s="254">
        <v>0.15</v>
      </c>
      <c r="C104" s="255">
        <f t="shared" si="3"/>
        <v>1.5E-3</v>
      </c>
    </row>
    <row r="105" spans="1:3" x14ac:dyDescent="0.3">
      <c r="A105" s="250" t="s">
        <v>1124</v>
      </c>
      <c r="B105" s="254">
        <v>7.0000000000000007E-2</v>
      </c>
      <c r="C105" s="255">
        <f t="shared" si="3"/>
        <v>7.000000000000001E-4</v>
      </c>
    </row>
    <row r="106" spans="1:3" x14ac:dyDescent="0.3">
      <c r="A106" s="250" t="s">
        <v>1126</v>
      </c>
      <c r="B106" s="254">
        <v>0.1</v>
      </c>
      <c r="C106" s="255">
        <f t="shared" si="3"/>
        <v>1E-3</v>
      </c>
    </row>
    <row r="107" spans="1:3" x14ac:dyDescent="0.3">
      <c r="A107" s="250" t="s">
        <v>1128</v>
      </c>
      <c r="B107" s="254">
        <v>0.1</v>
      </c>
      <c r="C107" s="255">
        <f t="shared" si="3"/>
        <v>1E-3</v>
      </c>
    </row>
    <row r="108" spans="1:3" x14ac:dyDescent="0.3">
      <c r="A108" s="250" t="s">
        <v>1133</v>
      </c>
      <c r="B108" s="254">
        <v>0.24</v>
      </c>
      <c r="C108" s="255">
        <f t="shared" si="3"/>
        <v>2.3999999999999998E-3</v>
      </c>
    </row>
    <row r="109" spans="1:3" x14ac:dyDescent="0.3">
      <c r="A109" s="250" t="s">
        <v>1130</v>
      </c>
      <c r="B109" s="254">
        <v>0.26</v>
      </c>
      <c r="C109" s="255">
        <f t="shared" si="3"/>
        <v>2.6000000000000003E-3</v>
      </c>
    </row>
    <row r="110" spans="1:3" x14ac:dyDescent="0.3">
      <c r="A110" s="250" t="s">
        <v>1135</v>
      </c>
      <c r="B110" s="254">
        <v>0.27</v>
      </c>
      <c r="C110" s="255">
        <f t="shared" si="3"/>
        <v>2.7000000000000001E-3</v>
      </c>
    </row>
    <row r="111" spans="1:3" x14ac:dyDescent="0.3">
      <c r="A111" s="250" t="s">
        <v>1137</v>
      </c>
      <c r="B111" s="254">
        <v>0.26</v>
      </c>
      <c r="C111" s="255">
        <f t="shared" si="3"/>
        <v>2.6000000000000003E-3</v>
      </c>
    </row>
    <row r="112" spans="1:3" x14ac:dyDescent="0.3">
      <c r="A112" s="250" t="s">
        <v>1139</v>
      </c>
      <c r="B112" s="254">
        <v>0.27</v>
      </c>
      <c r="C112" s="255">
        <f t="shared" si="3"/>
        <v>2.7000000000000001E-3</v>
      </c>
    </row>
    <row r="113" spans="1:3" x14ac:dyDescent="0.3">
      <c r="A113" s="250" t="s">
        <v>1142</v>
      </c>
      <c r="B113" s="254">
        <v>0.3</v>
      </c>
      <c r="C113" s="255">
        <f t="shared" si="3"/>
        <v>3.0000000000000001E-3</v>
      </c>
    </row>
    <row r="114" spans="1:3" x14ac:dyDescent="0.3">
      <c r="A114" s="250" t="s">
        <v>1144</v>
      </c>
      <c r="B114" s="254">
        <v>0.3</v>
      </c>
      <c r="C114" s="255">
        <f t="shared" si="3"/>
        <v>3.0000000000000001E-3</v>
      </c>
    </row>
    <row r="115" spans="1:3" x14ac:dyDescent="0.3">
      <c r="A115" s="250" t="s">
        <v>1270</v>
      </c>
      <c r="B115" s="254">
        <v>0</v>
      </c>
      <c r="C115" s="255">
        <f t="shared" si="3"/>
        <v>0</v>
      </c>
    </row>
    <row r="116" spans="1:3" x14ac:dyDescent="0.3">
      <c r="A116" s="250" t="s">
        <v>1146</v>
      </c>
      <c r="B116" s="254">
        <v>0.32</v>
      </c>
      <c r="C116" s="255">
        <f t="shared" si="3"/>
        <v>3.2000000000000002E-3</v>
      </c>
    </row>
    <row r="117" spans="1:3" x14ac:dyDescent="0.3">
      <c r="A117" s="250" t="s">
        <v>1271</v>
      </c>
      <c r="B117" s="254">
        <v>0.1</v>
      </c>
      <c r="C117" s="255">
        <f t="shared" si="3"/>
        <v>1E-3</v>
      </c>
    </row>
    <row r="118" spans="1:3" x14ac:dyDescent="0.3">
      <c r="A118" s="250" t="s">
        <v>1273</v>
      </c>
      <c r="B118" s="254">
        <v>0.32</v>
      </c>
      <c r="C118" s="255">
        <f t="shared" si="3"/>
        <v>3.2000000000000002E-3</v>
      </c>
    </row>
    <row r="119" spans="1:3" x14ac:dyDescent="0.3">
      <c r="A119" s="250" t="s">
        <v>1274</v>
      </c>
      <c r="B119" s="254">
        <v>0.15</v>
      </c>
      <c r="C119" s="255">
        <f t="shared" si="3"/>
        <v>1.5E-3</v>
      </c>
    </row>
    <row r="120" spans="1:3" x14ac:dyDescent="0.3">
      <c r="A120" s="250" t="s">
        <v>1148</v>
      </c>
      <c r="B120" s="254">
        <v>0.35</v>
      </c>
      <c r="C120" s="255">
        <f t="shared" si="3"/>
        <v>3.4999999999999996E-3</v>
      </c>
    </row>
    <row r="121" spans="1:3" x14ac:dyDescent="0.3">
      <c r="A121" s="250" t="s">
        <v>1151</v>
      </c>
      <c r="B121" s="254">
        <v>0</v>
      </c>
      <c r="C121" s="255">
        <f t="shared" si="3"/>
        <v>0</v>
      </c>
    </row>
    <row r="122" spans="1:3" x14ac:dyDescent="0.3">
      <c r="A122" s="250" t="s">
        <v>1275</v>
      </c>
      <c r="B122" s="254">
        <v>0.2</v>
      </c>
      <c r="C122" s="255">
        <f t="shared" si="3"/>
        <v>2E-3</v>
      </c>
    </row>
    <row r="123" spans="1:3" x14ac:dyDescent="0.3">
      <c r="A123" s="250" t="s">
        <v>1450</v>
      </c>
      <c r="B123" s="248" t="s">
        <v>1441</v>
      </c>
      <c r="C123" s="248">
        <v>0.74</v>
      </c>
    </row>
    <row r="124" spans="1:3" x14ac:dyDescent="0.3">
      <c r="A124" s="329" t="s">
        <v>1451</v>
      </c>
      <c r="B124" s="248" t="s">
        <v>68</v>
      </c>
      <c r="C124" s="255">
        <v>0.05</v>
      </c>
    </row>
    <row r="125" spans="1:3" x14ac:dyDescent="0.3">
      <c r="A125" s="250" t="s">
        <v>1153</v>
      </c>
      <c r="B125" s="254">
        <v>0</v>
      </c>
      <c r="C125" s="255">
        <f t="shared" ref="C125:C131" si="4">B125*$D$1</f>
        <v>0</v>
      </c>
    </row>
    <row r="126" spans="1:3" x14ac:dyDescent="0.3">
      <c r="A126" s="250" t="s">
        <v>1155</v>
      </c>
      <c r="B126" s="254">
        <v>0</v>
      </c>
      <c r="C126" s="255">
        <f t="shared" si="4"/>
        <v>0</v>
      </c>
    </row>
    <row r="127" spans="1:3" x14ac:dyDescent="0.3">
      <c r="A127" s="250" t="s">
        <v>1157</v>
      </c>
      <c r="B127" s="254">
        <v>0</v>
      </c>
      <c r="C127" s="255">
        <f t="shared" si="4"/>
        <v>0</v>
      </c>
    </row>
    <row r="128" spans="1:3" x14ac:dyDescent="0.3">
      <c r="A128" s="250" t="s">
        <v>1160</v>
      </c>
      <c r="B128" s="254">
        <v>0</v>
      </c>
      <c r="C128" s="255">
        <f t="shared" si="4"/>
        <v>0</v>
      </c>
    </row>
    <row r="129" spans="1:3" x14ac:dyDescent="0.3">
      <c r="A129" s="250" t="s">
        <v>1162</v>
      </c>
      <c r="B129" s="254">
        <v>0</v>
      </c>
      <c r="C129" s="255">
        <f t="shared" si="4"/>
        <v>0</v>
      </c>
    </row>
    <row r="130" spans="1:3" x14ac:dyDescent="0.3">
      <c r="A130" s="250" t="s">
        <v>1277</v>
      </c>
      <c r="B130" s="254">
        <v>0</v>
      </c>
      <c r="C130" s="255">
        <f t="shared" si="4"/>
        <v>0</v>
      </c>
    </row>
    <row r="131" spans="1:3" x14ac:dyDescent="0.3">
      <c r="A131" s="250" t="s">
        <v>1164</v>
      </c>
      <c r="B131" s="254">
        <v>0.46</v>
      </c>
      <c r="C131" s="255">
        <f t="shared" si="4"/>
        <v>4.5999999999999999E-3</v>
      </c>
    </row>
    <row r="132" spans="1:3" x14ac:dyDescent="0.3">
      <c r="A132" s="250" t="s">
        <v>1283</v>
      </c>
      <c r="B132" s="254" t="s">
        <v>33</v>
      </c>
      <c r="C132" s="255">
        <v>5.98</v>
      </c>
    </row>
    <row r="133" spans="1:3" x14ac:dyDescent="0.3">
      <c r="A133" s="250" t="s">
        <v>1285</v>
      </c>
      <c r="B133" s="254" t="s">
        <v>33</v>
      </c>
      <c r="C133" s="255">
        <v>5.79</v>
      </c>
    </row>
    <row r="134" spans="1:3" x14ac:dyDescent="0.3">
      <c r="A134" s="250" t="s">
        <v>1286</v>
      </c>
      <c r="B134" s="254" t="s">
        <v>33</v>
      </c>
      <c r="C134" s="255">
        <v>2.65</v>
      </c>
    </row>
    <row r="135" spans="1:3" x14ac:dyDescent="0.3">
      <c r="A135" s="250" t="s">
        <v>1287</v>
      </c>
      <c r="B135" s="254" t="s">
        <v>33</v>
      </c>
      <c r="C135" s="255">
        <v>0.55000000000000004</v>
      </c>
    </row>
    <row r="136" spans="1:3" x14ac:dyDescent="0.3">
      <c r="A136" s="250" t="s">
        <v>1289</v>
      </c>
      <c r="B136" s="254" t="s">
        <v>33</v>
      </c>
      <c r="C136" s="255">
        <v>3</v>
      </c>
    </row>
    <row r="137" spans="1:3" x14ac:dyDescent="0.3">
      <c r="A137" s="250" t="s">
        <v>1290</v>
      </c>
      <c r="B137" s="254" t="s">
        <v>33</v>
      </c>
      <c r="C137" s="255">
        <v>1.56</v>
      </c>
    </row>
    <row r="138" spans="1:3" x14ac:dyDescent="0.3">
      <c r="A138" s="250" t="s">
        <v>1291</v>
      </c>
      <c r="B138" s="254" t="s">
        <v>33</v>
      </c>
      <c r="C138" s="255">
        <v>3.54</v>
      </c>
    </row>
    <row r="139" spans="1:3" x14ac:dyDescent="0.3">
      <c r="A139" s="250" t="s">
        <v>1292</v>
      </c>
      <c r="B139" s="254" t="s">
        <v>33</v>
      </c>
      <c r="C139" s="255">
        <v>5.49</v>
      </c>
    </row>
    <row r="140" spans="1:3" x14ac:dyDescent="0.3">
      <c r="A140" s="250" t="s">
        <v>1278</v>
      </c>
      <c r="B140" s="254">
        <v>0</v>
      </c>
      <c r="C140" s="255">
        <f t="shared" ref="C140:C148" si="5">B140*$D$1</f>
        <v>0</v>
      </c>
    </row>
    <row r="141" spans="1:3" x14ac:dyDescent="0.3">
      <c r="A141" s="250" t="s">
        <v>1169</v>
      </c>
      <c r="B141" s="254">
        <v>0</v>
      </c>
      <c r="C141" s="255">
        <f t="shared" si="5"/>
        <v>0</v>
      </c>
    </row>
    <row r="142" spans="1:3" x14ac:dyDescent="0.3">
      <c r="A142" s="250" t="s">
        <v>1166</v>
      </c>
      <c r="B142" s="254">
        <v>0</v>
      </c>
      <c r="C142" s="255">
        <f t="shared" si="5"/>
        <v>0</v>
      </c>
    </row>
    <row r="143" spans="1:3" x14ac:dyDescent="0.3">
      <c r="A143" s="250" t="s">
        <v>1171</v>
      </c>
      <c r="B143" s="254">
        <v>0.21</v>
      </c>
      <c r="C143" s="255">
        <f t="shared" si="5"/>
        <v>2.0999999999999999E-3</v>
      </c>
    </row>
    <row r="144" spans="1:3" x14ac:dyDescent="0.3">
      <c r="A144" s="250" t="s">
        <v>1279</v>
      </c>
      <c r="B144" s="254">
        <v>0</v>
      </c>
      <c r="C144" s="255">
        <f t="shared" si="5"/>
        <v>0</v>
      </c>
    </row>
    <row r="145" spans="1:3" x14ac:dyDescent="0.3">
      <c r="A145" s="250" t="s">
        <v>1281</v>
      </c>
      <c r="B145" s="254">
        <v>0</v>
      </c>
      <c r="C145" s="255">
        <f t="shared" si="5"/>
        <v>0</v>
      </c>
    </row>
    <row r="146" spans="1:3" x14ac:dyDescent="0.3">
      <c r="A146" s="250" t="s">
        <v>1282</v>
      </c>
      <c r="B146" s="254">
        <v>0</v>
      </c>
      <c r="C146" s="255">
        <f t="shared" si="5"/>
        <v>0</v>
      </c>
    </row>
    <row r="147" spans="1:3" x14ac:dyDescent="0.3">
      <c r="A147" s="250" t="s">
        <v>1173</v>
      </c>
      <c r="B147" s="254">
        <v>0.21</v>
      </c>
      <c r="C147" s="255">
        <f t="shared" si="5"/>
        <v>2.0999999999999999E-3</v>
      </c>
    </row>
    <row r="148" spans="1:3" x14ac:dyDescent="0.3">
      <c r="A148" s="250" t="s">
        <v>1175</v>
      </c>
      <c r="B148" s="254">
        <v>0</v>
      </c>
      <c r="C148" s="255">
        <f t="shared" si="5"/>
        <v>0</v>
      </c>
    </row>
    <row r="149" spans="1:3" x14ac:dyDescent="0.3">
      <c r="A149" s="250" t="s">
        <v>1452</v>
      </c>
      <c r="B149" s="248" t="s">
        <v>1453</v>
      </c>
      <c r="C149" s="248">
        <v>286</v>
      </c>
    </row>
    <row r="150" spans="1:3" x14ac:dyDescent="0.3">
      <c r="A150" s="250" t="s">
        <v>1178</v>
      </c>
      <c r="B150" s="254">
        <v>0</v>
      </c>
      <c r="C150" s="255">
        <f>B150*$D$1</f>
        <v>0</v>
      </c>
    </row>
    <row r="151" spans="1:3" x14ac:dyDescent="0.3">
      <c r="A151" s="250" t="s">
        <v>1454</v>
      </c>
      <c r="B151" s="248" t="s">
        <v>1455</v>
      </c>
      <c r="C151" s="248">
        <v>0.36</v>
      </c>
    </row>
    <row r="152" spans="1:3" x14ac:dyDescent="0.3">
      <c r="A152" s="250" t="s">
        <v>1180</v>
      </c>
      <c r="B152" s="254">
        <v>0.32</v>
      </c>
      <c r="C152" s="255">
        <f>B152*$D$1</f>
        <v>3.2000000000000002E-3</v>
      </c>
    </row>
    <row r="153" spans="1:3" x14ac:dyDescent="0.3">
      <c r="A153" s="250" t="s">
        <v>1182</v>
      </c>
      <c r="B153" s="254">
        <v>0.18</v>
      </c>
      <c r="C153" s="255">
        <f>B153*$D$1</f>
        <v>1.8E-3</v>
      </c>
    </row>
    <row r="154" spans="1:3" x14ac:dyDescent="0.3">
      <c r="A154" s="250" t="s">
        <v>1184</v>
      </c>
      <c r="B154" s="254">
        <v>0</v>
      </c>
      <c r="C154" s="255">
        <f>B154*$D$1</f>
        <v>0</v>
      </c>
    </row>
    <row r="155" spans="1:3" x14ac:dyDescent="0.3">
      <c r="A155" s="250" t="s">
        <v>1187</v>
      </c>
      <c r="B155" s="254">
        <v>0</v>
      </c>
      <c r="C155" s="255">
        <f>B155*$D$1</f>
        <v>0</v>
      </c>
    </row>
    <row r="156" spans="1:3" x14ac:dyDescent="0.3">
      <c r="A156" s="250" t="s">
        <v>1257</v>
      </c>
      <c r="B156" s="330">
        <v>0.06</v>
      </c>
      <c r="C156" s="255">
        <f t="shared" ref="C156:C210" si="6">B156*$D$1</f>
        <v>5.9999999999999995E-4</v>
      </c>
    </row>
    <row r="157" spans="1:3" x14ac:dyDescent="0.3">
      <c r="A157" s="250" t="s">
        <v>1258</v>
      </c>
      <c r="B157" s="330">
        <v>0.1</v>
      </c>
      <c r="C157" s="255">
        <f t="shared" si="6"/>
        <v>1E-3</v>
      </c>
    </row>
    <row r="158" spans="1:3" x14ac:dyDescent="0.3">
      <c r="A158" s="250" t="s">
        <v>1259</v>
      </c>
      <c r="B158" s="330">
        <v>0.12</v>
      </c>
      <c r="C158" s="255">
        <f t="shared" si="6"/>
        <v>1.1999999999999999E-3</v>
      </c>
    </row>
    <row r="159" spans="1:3" x14ac:dyDescent="0.3">
      <c r="A159" s="250" t="s">
        <v>1261</v>
      </c>
      <c r="B159" s="330">
        <v>0.2</v>
      </c>
      <c r="C159" s="255">
        <f t="shared" si="6"/>
        <v>2E-3</v>
      </c>
    </row>
    <row r="160" spans="1:3" x14ac:dyDescent="0.3">
      <c r="A160" s="250" t="s">
        <v>1189</v>
      </c>
      <c r="B160" s="330">
        <v>7.0000000000000007E-2</v>
      </c>
      <c r="C160" s="255">
        <f t="shared" si="6"/>
        <v>7.000000000000001E-4</v>
      </c>
    </row>
    <row r="161" spans="1:3" x14ac:dyDescent="0.3">
      <c r="A161" s="250" t="s">
        <v>1200</v>
      </c>
      <c r="B161" s="330">
        <v>0</v>
      </c>
      <c r="C161" s="255">
        <f t="shared" si="6"/>
        <v>0</v>
      </c>
    </row>
    <row r="162" spans="1:3" x14ac:dyDescent="0.3">
      <c r="A162" s="250" t="s">
        <v>1191</v>
      </c>
      <c r="B162" s="330">
        <v>0.19</v>
      </c>
      <c r="C162" s="255">
        <f t="shared" si="6"/>
        <v>1.9E-3</v>
      </c>
    </row>
    <row r="163" spans="1:3" x14ac:dyDescent="0.3">
      <c r="A163" s="250" t="s">
        <v>1193</v>
      </c>
      <c r="B163" s="330">
        <v>0.37</v>
      </c>
      <c r="C163" s="255">
        <f t="shared" si="6"/>
        <v>3.7000000000000002E-3</v>
      </c>
    </row>
    <row r="164" spans="1:3" x14ac:dyDescent="0.3">
      <c r="A164" s="250" t="s">
        <v>1196</v>
      </c>
      <c r="B164" s="330">
        <v>0.16</v>
      </c>
      <c r="C164" s="255">
        <f t="shared" si="6"/>
        <v>1.6000000000000001E-3</v>
      </c>
    </row>
    <row r="165" spans="1:3" x14ac:dyDescent="0.3">
      <c r="A165" s="250" t="s">
        <v>1456</v>
      </c>
      <c r="B165" s="330">
        <v>0</v>
      </c>
      <c r="C165" s="255">
        <f t="shared" si="6"/>
        <v>0</v>
      </c>
    </row>
    <row r="166" spans="1:3" x14ac:dyDescent="0.3">
      <c r="A166" s="250" t="s">
        <v>1202</v>
      </c>
      <c r="B166" s="330">
        <v>0</v>
      </c>
      <c r="C166" s="255">
        <f t="shared" si="6"/>
        <v>0</v>
      </c>
    </row>
    <row r="167" spans="1:3" x14ac:dyDescent="0.3">
      <c r="A167" s="250" t="s">
        <v>1277</v>
      </c>
      <c r="B167" s="330">
        <v>0</v>
      </c>
      <c r="C167" s="255">
        <f t="shared" si="6"/>
        <v>0</v>
      </c>
    </row>
    <row r="168" spans="1:3" x14ac:dyDescent="0.3">
      <c r="A168" s="250" t="s">
        <v>1205</v>
      </c>
      <c r="B168" s="330">
        <v>0</v>
      </c>
      <c r="C168" s="255">
        <f t="shared" si="6"/>
        <v>0</v>
      </c>
    </row>
    <row r="169" spans="1:3" x14ac:dyDescent="0.3">
      <c r="A169" s="250" t="s">
        <v>1207</v>
      </c>
      <c r="B169" s="330">
        <v>0</v>
      </c>
      <c r="C169" s="255">
        <f t="shared" si="6"/>
        <v>0</v>
      </c>
    </row>
    <row r="170" spans="1:3" x14ac:dyDescent="0.3">
      <c r="A170" s="250" t="s">
        <v>1218</v>
      </c>
      <c r="B170" s="330">
        <v>0.2</v>
      </c>
      <c r="C170" s="255">
        <f t="shared" si="6"/>
        <v>2E-3</v>
      </c>
    </row>
    <row r="171" spans="1:3" x14ac:dyDescent="0.3">
      <c r="A171" s="250" t="s">
        <v>1220</v>
      </c>
      <c r="B171" s="330">
        <v>0.11</v>
      </c>
      <c r="C171" s="255">
        <f t="shared" si="6"/>
        <v>1.1000000000000001E-3</v>
      </c>
    </row>
    <row r="172" spans="1:3" x14ac:dyDescent="0.3">
      <c r="A172" s="250" t="s">
        <v>1223</v>
      </c>
      <c r="B172" s="330">
        <v>0.16</v>
      </c>
      <c r="C172" s="255">
        <f t="shared" si="6"/>
        <v>1.6000000000000001E-3</v>
      </c>
    </row>
    <row r="173" spans="1:3" x14ac:dyDescent="0.3">
      <c r="A173" s="250" t="s">
        <v>1225</v>
      </c>
      <c r="B173" s="330">
        <v>0.18</v>
      </c>
      <c r="C173" s="255">
        <f t="shared" si="6"/>
        <v>1.8E-3</v>
      </c>
    </row>
    <row r="174" spans="1:3" x14ac:dyDescent="0.3">
      <c r="A174" s="250" t="s">
        <v>1227</v>
      </c>
      <c r="B174" s="330">
        <v>0.19</v>
      </c>
      <c r="C174" s="255">
        <f t="shared" si="6"/>
        <v>1.9E-3</v>
      </c>
    </row>
    <row r="175" spans="1:3" x14ac:dyDescent="0.3">
      <c r="A175" s="250" t="s">
        <v>1229</v>
      </c>
      <c r="B175" s="330">
        <v>0.19</v>
      </c>
      <c r="C175" s="255">
        <f t="shared" si="6"/>
        <v>1.9E-3</v>
      </c>
    </row>
    <row r="176" spans="1:3" x14ac:dyDescent="0.3">
      <c r="A176" s="250" t="s">
        <v>1232</v>
      </c>
      <c r="B176" s="330">
        <v>0.2</v>
      </c>
      <c r="C176" s="255">
        <f t="shared" si="6"/>
        <v>2E-3</v>
      </c>
    </row>
    <row r="177" spans="1:3" x14ac:dyDescent="0.3">
      <c r="A177" s="250" t="s">
        <v>1234</v>
      </c>
      <c r="B177" s="330">
        <v>0.23</v>
      </c>
      <c r="C177" s="255">
        <f t="shared" si="6"/>
        <v>2.3E-3</v>
      </c>
    </row>
    <row r="178" spans="1:3" x14ac:dyDescent="0.3">
      <c r="A178" s="250" t="s">
        <v>1236</v>
      </c>
      <c r="B178" s="330">
        <v>0.25</v>
      </c>
      <c r="C178" s="255">
        <f t="shared" si="6"/>
        <v>2.5000000000000001E-3</v>
      </c>
    </row>
    <row r="179" spans="1:3" x14ac:dyDescent="0.3">
      <c r="A179" s="250" t="s">
        <v>1238</v>
      </c>
      <c r="B179" s="330">
        <v>0.42</v>
      </c>
      <c r="C179" s="255">
        <f t="shared" si="6"/>
        <v>4.1999999999999997E-3</v>
      </c>
    </row>
    <row r="180" spans="1:3" x14ac:dyDescent="0.3">
      <c r="A180" s="250" t="s">
        <v>1240</v>
      </c>
      <c r="B180" s="330">
        <v>0.1</v>
      </c>
      <c r="C180" s="255">
        <f t="shared" si="6"/>
        <v>1E-3</v>
      </c>
    </row>
    <row r="181" spans="1:3" x14ac:dyDescent="0.3">
      <c r="A181" s="250" t="s">
        <v>1241</v>
      </c>
      <c r="B181" s="330">
        <v>0.18</v>
      </c>
      <c r="C181" s="255">
        <f t="shared" si="6"/>
        <v>1.8E-3</v>
      </c>
    </row>
    <row r="182" spans="1:3" x14ac:dyDescent="0.3">
      <c r="A182" s="250" t="s">
        <v>1242</v>
      </c>
      <c r="B182" s="330">
        <v>0.18</v>
      </c>
      <c r="C182" s="255">
        <f t="shared" si="6"/>
        <v>1.8E-3</v>
      </c>
    </row>
    <row r="183" spans="1:3" x14ac:dyDescent="0.3">
      <c r="A183" s="250" t="s">
        <v>1457</v>
      </c>
      <c r="B183" s="330">
        <v>0.33707577463021132</v>
      </c>
      <c r="C183" s="255">
        <f t="shared" si="6"/>
        <v>3.3707577463021133E-3</v>
      </c>
    </row>
    <row r="184" spans="1:3" x14ac:dyDescent="0.3">
      <c r="A184" s="250" t="s">
        <v>1458</v>
      </c>
      <c r="B184" s="330">
        <v>0.46</v>
      </c>
      <c r="C184" s="255">
        <f t="shared" si="6"/>
        <v>4.5999999999999999E-3</v>
      </c>
    </row>
    <row r="185" spans="1:3" x14ac:dyDescent="0.3">
      <c r="A185" s="250" t="s">
        <v>1562</v>
      </c>
      <c r="B185" s="330">
        <v>0.13700000000000001</v>
      </c>
      <c r="C185" s="255">
        <f t="shared" si="6"/>
        <v>1.3700000000000001E-3</v>
      </c>
    </row>
    <row r="186" spans="1:3" x14ac:dyDescent="0.3">
      <c r="A186" s="250" t="s">
        <v>1459</v>
      </c>
      <c r="B186" s="330">
        <v>0.33707577463021132</v>
      </c>
      <c r="C186" s="255">
        <f t="shared" si="6"/>
        <v>3.3707577463021133E-3</v>
      </c>
    </row>
    <row r="187" spans="1:3" x14ac:dyDescent="0.3">
      <c r="A187" s="250" t="s">
        <v>1460</v>
      </c>
      <c r="B187" s="330">
        <v>0.46</v>
      </c>
      <c r="C187" s="255">
        <f t="shared" si="6"/>
        <v>4.5999999999999999E-3</v>
      </c>
    </row>
    <row r="188" spans="1:3" x14ac:dyDescent="0.3">
      <c r="A188" s="250" t="s">
        <v>1461</v>
      </c>
      <c r="B188" s="330">
        <v>0.27</v>
      </c>
      <c r="C188" s="255">
        <f t="shared" si="6"/>
        <v>2.7000000000000001E-3</v>
      </c>
    </row>
    <row r="189" spans="1:3" x14ac:dyDescent="0.3">
      <c r="A189" s="250" t="s">
        <v>1462</v>
      </c>
      <c r="B189" s="330">
        <v>0</v>
      </c>
      <c r="C189" s="255">
        <f t="shared" si="6"/>
        <v>0</v>
      </c>
    </row>
    <row r="190" spans="1:3" x14ac:dyDescent="0.3">
      <c r="A190" s="250" t="s">
        <v>1463</v>
      </c>
      <c r="B190" s="330">
        <v>0</v>
      </c>
      <c r="C190" s="255">
        <f t="shared" si="6"/>
        <v>0</v>
      </c>
    </row>
    <row r="191" spans="1:3" x14ac:dyDescent="0.3">
      <c r="A191" s="250" t="s">
        <v>1464</v>
      </c>
      <c r="B191" s="330">
        <v>0</v>
      </c>
      <c r="C191" s="255">
        <f t="shared" si="6"/>
        <v>0</v>
      </c>
    </row>
    <row r="192" spans="1:3" x14ac:dyDescent="0.3">
      <c r="A192" s="250" t="s">
        <v>1465</v>
      </c>
      <c r="B192" s="330">
        <v>0.33707577463021132</v>
      </c>
      <c r="C192" s="255">
        <f t="shared" si="6"/>
        <v>3.3707577463021133E-3</v>
      </c>
    </row>
    <row r="193" spans="1:3" x14ac:dyDescent="0.3">
      <c r="A193" s="250" t="s">
        <v>1466</v>
      </c>
      <c r="B193" s="330">
        <v>0.46</v>
      </c>
      <c r="C193" s="255">
        <f t="shared" si="6"/>
        <v>4.5999999999999999E-3</v>
      </c>
    </row>
    <row r="194" spans="1:3" x14ac:dyDescent="0.3">
      <c r="A194" s="250" t="s">
        <v>1467</v>
      </c>
      <c r="B194" s="330">
        <v>0.04</v>
      </c>
      <c r="C194" s="255">
        <f t="shared" si="6"/>
        <v>4.0000000000000002E-4</v>
      </c>
    </row>
    <row r="195" spans="1:3" x14ac:dyDescent="0.3">
      <c r="A195" s="250" t="s">
        <v>1468</v>
      </c>
      <c r="B195" s="330">
        <v>0</v>
      </c>
      <c r="C195" s="255">
        <f t="shared" si="6"/>
        <v>0</v>
      </c>
    </row>
    <row r="196" spans="1:3" x14ac:dyDescent="0.3">
      <c r="A196" s="250" t="s">
        <v>1469</v>
      </c>
      <c r="B196" s="330">
        <v>0.33707577463021132</v>
      </c>
      <c r="C196" s="255">
        <f t="shared" si="6"/>
        <v>3.3707577463021133E-3</v>
      </c>
    </row>
    <row r="197" spans="1:3" x14ac:dyDescent="0.3">
      <c r="A197" s="250" t="s">
        <v>1470</v>
      </c>
      <c r="B197" s="330">
        <v>0.33707577463021132</v>
      </c>
      <c r="C197" s="255">
        <f t="shared" si="6"/>
        <v>3.3707577463021133E-3</v>
      </c>
    </row>
    <row r="198" spans="1:3" x14ac:dyDescent="0.3">
      <c r="A198" s="250" t="s">
        <v>1471</v>
      </c>
      <c r="B198" s="330">
        <v>0.46</v>
      </c>
      <c r="C198" s="255">
        <f t="shared" si="6"/>
        <v>4.5999999999999999E-3</v>
      </c>
    </row>
    <row r="199" spans="1:3" x14ac:dyDescent="0.3">
      <c r="A199" s="250" t="s">
        <v>1468</v>
      </c>
      <c r="B199" s="330">
        <v>0</v>
      </c>
      <c r="C199" s="255">
        <f t="shared" si="6"/>
        <v>0</v>
      </c>
    </row>
    <row r="200" spans="1:3" x14ac:dyDescent="0.3">
      <c r="A200" s="250" t="s">
        <v>1563</v>
      </c>
      <c r="B200" s="330">
        <v>0.14000000000000001</v>
      </c>
      <c r="C200" s="255">
        <f t="shared" si="6"/>
        <v>1.4000000000000002E-3</v>
      </c>
    </row>
    <row r="201" spans="1:3" x14ac:dyDescent="0.3">
      <c r="A201" s="250" t="s">
        <v>1472</v>
      </c>
      <c r="B201" s="330">
        <v>0.33707577463021132</v>
      </c>
      <c r="C201" s="255">
        <f t="shared" si="6"/>
        <v>3.3707577463021133E-3</v>
      </c>
    </row>
    <row r="202" spans="1:3" x14ac:dyDescent="0.3">
      <c r="A202" s="250" t="s">
        <v>1473</v>
      </c>
      <c r="B202" s="330">
        <v>0.33707577463021132</v>
      </c>
      <c r="C202" s="255">
        <f t="shared" si="6"/>
        <v>3.3707577463021133E-3</v>
      </c>
    </row>
    <row r="203" spans="1:3" x14ac:dyDescent="0.3">
      <c r="A203" s="250" t="s">
        <v>1469</v>
      </c>
      <c r="B203" s="330">
        <v>0.33707577463021132</v>
      </c>
      <c r="C203" s="255">
        <f t="shared" si="6"/>
        <v>3.3707577463021133E-3</v>
      </c>
    </row>
    <row r="204" spans="1:3" x14ac:dyDescent="0.3">
      <c r="A204" s="250" t="s">
        <v>1162</v>
      </c>
      <c r="B204" s="330">
        <v>0</v>
      </c>
      <c r="C204" s="255">
        <f t="shared" si="6"/>
        <v>0</v>
      </c>
    </row>
    <row r="205" spans="1:3" x14ac:dyDescent="0.3">
      <c r="A205" s="250" t="s">
        <v>1474</v>
      </c>
      <c r="B205" s="330">
        <v>0.46</v>
      </c>
      <c r="C205" s="255">
        <f t="shared" si="6"/>
        <v>4.5999999999999999E-3</v>
      </c>
    </row>
    <row r="206" spans="1:3" x14ac:dyDescent="0.3">
      <c r="A206" s="250" t="s">
        <v>1475</v>
      </c>
      <c r="B206" s="330">
        <v>0.27</v>
      </c>
      <c r="C206" s="255">
        <f t="shared" si="6"/>
        <v>2.7000000000000001E-3</v>
      </c>
    </row>
    <row r="207" spans="1:3" x14ac:dyDescent="0.3">
      <c r="A207" s="250" t="s">
        <v>1476</v>
      </c>
      <c r="B207" s="330">
        <v>0</v>
      </c>
      <c r="C207" s="255">
        <f t="shared" si="6"/>
        <v>0</v>
      </c>
    </row>
    <row r="208" spans="1:3" x14ac:dyDescent="0.3">
      <c r="A208" s="250" t="s">
        <v>1477</v>
      </c>
      <c r="B208" s="330">
        <v>0.33707577463021132</v>
      </c>
      <c r="C208" s="255">
        <f t="shared" si="6"/>
        <v>3.3707577463021133E-3</v>
      </c>
    </row>
    <row r="209" spans="1:3" x14ac:dyDescent="0.3">
      <c r="A209" s="250" t="s">
        <v>1478</v>
      </c>
      <c r="B209" s="330">
        <v>0.33707577463021132</v>
      </c>
      <c r="C209" s="255">
        <f t="shared" si="6"/>
        <v>3.3707577463021133E-3</v>
      </c>
    </row>
    <row r="210" spans="1:3" x14ac:dyDescent="0.3">
      <c r="A210" s="250" t="s">
        <v>1479</v>
      </c>
      <c r="B210" s="330">
        <v>0.46</v>
      </c>
      <c r="C210" s="255">
        <f t="shared" si="6"/>
        <v>4.5999999999999999E-3</v>
      </c>
    </row>
  </sheetData>
  <autoFilter ref="A1:C155" xr:uid="{AA0D7B50-6686-4471-9E6C-37AC2EC92376}">
    <sortState xmlns:xlrd2="http://schemas.microsoft.com/office/spreadsheetml/2017/richdata2" ref="A2:C155">
      <sortCondition ref="A1:A155"/>
    </sortState>
  </autoFilter>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N50"/>
  <sheetViews>
    <sheetView zoomScale="85" zoomScaleNormal="85" workbookViewId="0">
      <selection activeCell="B37" sqref="B37:K42"/>
    </sheetView>
  </sheetViews>
  <sheetFormatPr defaultColWidth="9.109375" defaultRowHeight="18" x14ac:dyDescent="0.35"/>
  <cols>
    <col min="1" max="1" width="9.109375" style="1"/>
    <col min="2" max="2" width="21.6640625" style="1" customWidth="1"/>
    <col min="3" max="3" width="52.88671875" style="1" bestFit="1" customWidth="1"/>
    <col min="4" max="4" width="13.33203125" style="1" customWidth="1"/>
    <col min="5" max="5" width="13.33203125" style="2" customWidth="1"/>
    <col min="6" max="8" width="13.33203125" style="1" customWidth="1"/>
    <col min="9" max="9" width="13.33203125" style="2" customWidth="1"/>
    <col min="10" max="10" width="30.77734375" style="2" customWidth="1"/>
    <col min="11" max="12" width="13.33203125" style="1" customWidth="1"/>
    <col min="13" max="14" width="30.77734375" style="1" customWidth="1"/>
    <col min="15" max="19" width="9.109375" style="1"/>
    <col min="20" max="20" width="15.88671875" style="1" customWidth="1"/>
    <col min="21" max="16384" width="9.109375" style="1"/>
  </cols>
  <sheetData>
    <row r="2" spans="2:14" ht="27" x14ac:dyDescent="0.5">
      <c r="B2" s="21" t="s">
        <v>134</v>
      </c>
    </row>
    <row r="3" spans="2:14" ht="54" customHeight="1" x14ac:dyDescent="0.35">
      <c r="B3" s="546" t="s">
        <v>1578</v>
      </c>
      <c r="C3" s="560"/>
      <c r="D3" s="561"/>
      <c r="E3" s="562"/>
      <c r="F3" s="561"/>
      <c r="G3" s="562"/>
    </row>
    <row r="4" spans="2:14" ht="17.25" customHeight="1" x14ac:dyDescent="0.35"/>
    <row r="5" spans="2:14" ht="60.75" x14ac:dyDescent="0.35">
      <c r="B5" s="377" t="s">
        <v>17</v>
      </c>
      <c r="C5" s="377" t="s">
        <v>61</v>
      </c>
      <c r="D5" s="377" t="s">
        <v>62</v>
      </c>
      <c r="E5" s="377" t="s">
        <v>22</v>
      </c>
      <c r="F5" s="377" t="s">
        <v>63</v>
      </c>
      <c r="G5" s="377" t="s">
        <v>24</v>
      </c>
      <c r="H5" s="377" t="s">
        <v>23</v>
      </c>
      <c r="I5" s="377" t="s">
        <v>28</v>
      </c>
      <c r="J5" s="402" t="s">
        <v>1577</v>
      </c>
      <c r="K5" s="377" t="s">
        <v>135</v>
      </c>
      <c r="L5" s="377" t="s">
        <v>65</v>
      </c>
      <c r="M5" s="377" t="s">
        <v>1565</v>
      </c>
      <c r="N5" s="377" t="s">
        <v>30</v>
      </c>
    </row>
    <row r="6" spans="2:14" ht="18" customHeight="1" x14ac:dyDescent="0.35">
      <c r="B6" s="383" t="s">
        <v>66</v>
      </c>
      <c r="C6" s="384" t="s">
        <v>67</v>
      </c>
      <c r="D6" s="386"/>
      <c r="E6" s="386" t="s">
        <v>33</v>
      </c>
      <c r="F6" s="386"/>
      <c r="G6" s="386" t="s">
        <v>68</v>
      </c>
      <c r="H6" s="388"/>
      <c r="I6" s="386" t="s">
        <v>34</v>
      </c>
      <c r="J6" s="389" t="s">
        <v>136</v>
      </c>
      <c r="K6" s="389"/>
      <c r="L6" s="386" t="s">
        <v>137</v>
      </c>
      <c r="M6" s="386"/>
      <c r="N6" s="386"/>
    </row>
    <row r="7" spans="2:14" ht="18" customHeight="1" x14ac:dyDescent="0.35">
      <c r="B7" s="386"/>
      <c r="C7" s="384" t="s">
        <v>70</v>
      </c>
      <c r="D7" s="386"/>
      <c r="E7" s="386" t="s">
        <v>33</v>
      </c>
      <c r="F7" s="386"/>
      <c r="G7" s="386" t="s">
        <v>68</v>
      </c>
      <c r="H7" s="388"/>
      <c r="I7" s="386" t="s">
        <v>34</v>
      </c>
      <c r="J7" s="389" t="s">
        <v>136</v>
      </c>
      <c r="K7" s="389"/>
      <c r="L7" s="386" t="s">
        <v>137</v>
      </c>
      <c r="M7" s="386"/>
      <c r="N7" s="386"/>
    </row>
    <row r="8" spans="2:14" ht="18" customHeight="1" x14ac:dyDescent="0.35">
      <c r="B8" s="385"/>
      <c r="C8" s="384" t="s">
        <v>71</v>
      </c>
      <c r="D8" s="396"/>
      <c r="E8" s="385" t="s">
        <v>33</v>
      </c>
      <c r="F8" s="385"/>
      <c r="G8" s="386" t="s">
        <v>68</v>
      </c>
      <c r="H8" s="388"/>
      <c r="I8" s="386" t="s">
        <v>34</v>
      </c>
      <c r="J8" s="389" t="s">
        <v>136</v>
      </c>
      <c r="K8" s="389"/>
      <c r="L8" s="386" t="s">
        <v>137</v>
      </c>
      <c r="M8" s="385"/>
      <c r="N8" s="385"/>
    </row>
    <row r="9" spans="2:14" ht="18" customHeight="1" x14ac:dyDescent="0.35">
      <c r="B9" s="385"/>
      <c r="C9" s="384" t="s">
        <v>72</v>
      </c>
      <c r="D9" s="396"/>
      <c r="E9" s="385" t="s">
        <v>33</v>
      </c>
      <c r="F9" s="385"/>
      <c r="G9" s="386" t="s">
        <v>68</v>
      </c>
      <c r="H9" s="388"/>
      <c r="I9" s="386" t="s">
        <v>34</v>
      </c>
      <c r="J9" s="389" t="s">
        <v>136</v>
      </c>
      <c r="K9" s="389"/>
      <c r="L9" s="386" t="s">
        <v>137</v>
      </c>
      <c r="M9" s="385"/>
      <c r="N9" s="385"/>
    </row>
    <row r="10" spans="2:14" ht="18" customHeight="1" x14ac:dyDescent="0.35">
      <c r="B10" s="386"/>
      <c r="C10" s="384" t="s">
        <v>73</v>
      </c>
      <c r="D10" s="386"/>
      <c r="E10" s="386" t="s">
        <v>33</v>
      </c>
      <c r="F10" s="386"/>
      <c r="G10" s="386" t="s">
        <v>68</v>
      </c>
      <c r="H10" s="388"/>
      <c r="I10" s="386" t="s">
        <v>34</v>
      </c>
      <c r="J10" s="389" t="s">
        <v>136</v>
      </c>
      <c r="K10" s="389"/>
      <c r="L10" s="386" t="s">
        <v>137</v>
      </c>
      <c r="M10" s="386"/>
      <c r="N10" s="386"/>
    </row>
    <row r="11" spans="2:14" ht="18" customHeight="1" x14ac:dyDescent="0.35">
      <c r="B11" s="385"/>
      <c r="C11" s="384" t="s">
        <v>74</v>
      </c>
      <c r="D11" s="396"/>
      <c r="E11" s="385" t="s">
        <v>33</v>
      </c>
      <c r="F11" s="385"/>
      <c r="G11" s="386" t="s">
        <v>68</v>
      </c>
      <c r="H11" s="388"/>
      <c r="I11" s="386" t="s">
        <v>34</v>
      </c>
      <c r="J11" s="389" t="s">
        <v>136</v>
      </c>
      <c r="K11" s="389"/>
      <c r="L11" s="386" t="s">
        <v>137</v>
      </c>
      <c r="M11" s="385"/>
      <c r="N11" s="385"/>
    </row>
    <row r="12" spans="2:14" ht="18" customHeight="1" x14ac:dyDescent="0.35">
      <c r="B12" s="386"/>
      <c r="C12" s="386"/>
      <c r="D12" s="388"/>
      <c r="E12" s="386"/>
      <c r="F12" s="386"/>
      <c r="G12" s="388"/>
      <c r="H12" s="388"/>
      <c r="I12" s="386"/>
      <c r="J12" s="389"/>
      <c r="K12" s="389"/>
      <c r="L12" s="386"/>
      <c r="M12" s="386"/>
      <c r="N12" s="386"/>
    </row>
    <row r="13" spans="2:14" ht="18" customHeight="1" x14ac:dyDescent="0.35">
      <c r="B13" s="383" t="s">
        <v>75</v>
      </c>
      <c r="C13" s="384" t="s">
        <v>76</v>
      </c>
      <c r="D13" s="396"/>
      <c r="E13" s="385" t="s">
        <v>33</v>
      </c>
      <c r="F13" s="385"/>
      <c r="G13" s="386" t="s">
        <v>68</v>
      </c>
      <c r="H13" s="388"/>
      <c r="I13" s="386" t="s">
        <v>34</v>
      </c>
      <c r="J13" s="389" t="s">
        <v>136</v>
      </c>
      <c r="K13" s="389"/>
      <c r="L13" s="386" t="s">
        <v>137</v>
      </c>
      <c r="M13" s="386"/>
      <c r="N13" s="386"/>
    </row>
    <row r="14" spans="2:14" ht="18" customHeight="1" x14ac:dyDescent="0.35">
      <c r="B14" s="386"/>
      <c r="C14" s="384" t="s">
        <v>77</v>
      </c>
      <c r="D14" s="386"/>
      <c r="E14" s="386" t="s">
        <v>33</v>
      </c>
      <c r="F14" s="386"/>
      <c r="G14" s="386" t="s">
        <v>68</v>
      </c>
      <c r="H14" s="388"/>
      <c r="I14" s="386" t="s">
        <v>34</v>
      </c>
      <c r="J14" s="389" t="s">
        <v>136</v>
      </c>
      <c r="K14" s="389"/>
      <c r="L14" s="386" t="s">
        <v>137</v>
      </c>
      <c r="M14" s="386"/>
      <c r="N14" s="386"/>
    </row>
    <row r="15" spans="2:14" ht="18" customHeight="1" x14ac:dyDescent="0.35">
      <c r="B15" s="386"/>
      <c r="C15" s="384" t="s">
        <v>78</v>
      </c>
      <c r="D15" s="396"/>
      <c r="E15" s="385" t="s">
        <v>33</v>
      </c>
      <c r="F15" s="385"/>
      <c r="G15" s="386" t="s">
        <v>68</v>
      </c>
      <c r="H15" s="388"/>
      <c r="I15" s="386" t="s">
        <v>34</v>
      </c>
      <c r="J15" s="389" t="s">
        <v>136</v>
      </c>
      <c r="K15" s="389"/>
      <c r="L15" s="386" t="s">
        <v>137</v>
      </c>
      <c r="M15" s="386"/>
      <c r="N15" s="386"/>
    </row>
    <row r="16" spans="2:14" ht="18" customHeight="1" x14ac:dyDescent="0.35">
      <c r="B16" s="358"/>
      <c r="C16" s="386"/>
      <c r="D16" s="388"/>
      <c r="E16" s="386"/>
      <c r="F16" s="386"/>
      <c r="G16" s="388"/>
      <c r="H16" s="386"/>
      <c r="I16" s="386"/>
      <c r="J16" s="389"/>
      <c r="K16" s="389"/>
      <c r="L16" s="386"/>
      <c r="M16" s="386"/>
      <c r="N16" s="386"/>
    </row>
    <row r="17" spans="2:14" ht="18" customHeight="1" x14ac:dyDescent="0.35">
      <c r="B17" s="383" t="s">
        <v>79</v>
      </c>
      <c r="C17" s="390" t="s">
        <v>80</v>
      </c>
      <c r="D17" s="386"/>
      <c r="E17" s="386" t="s">
        <v>33</v>
      </c>
      <c r="F17" s="386"/>
      <c r="G17" s="386" t="s">
        <v>68</v>
      </c>
      <c r="H17" s="388"/>
      <c r="I17" s="386" t="s">
        <v>34</v>
      </c>
      <c r="J17" s="389" t="s">
        <v>136</v>
      </c>
      <c r="K17" s="389"/>
      <c r="L17" s="386" t="s">
        <v>137</v>
      </c>
      <c r="M17" s="386"/>
      <c r="N17" s="386"/>
    </row>
    <row r="18" spans="2:14" ht="18" customHeight="1" x14ac:dyDescent="0.35">
      <c r="B18" s="386"/>
      <c r="C18" s="390" t="s">
        <v>81</v>
      </c>
      <c r="D18" s="397"/>
      <c r="E18" s="386" t="s">
        <v>401</v>
      </c>
      <c r="F18" s="386"/>
      <c r="G18" s="386" t="s">
        <v>68</v>
      </c>
      <c r="H18" s="388"/>
      <c r="I18" s="386" t="s">
        <v>34</v>
      </c>
      <c r="J18" s="389" t="s">
        <v>136</v>
      </c>
      <c r="K18" s="361"/>
      <c r="L18" s="386" t="s">
        <v>137</v>
      </c>
      <c r="M18" s="386"/>
      <c r="N18" s="386"/>
    </row>
    <row r="19" spans="2:14" ht="18" customHeight="1" x14ac:dyDescent="0.35">
      <c r="B19" s="385"/>
      <c r="C19" s="390" t="s">
        <v>82</v>
      </c>
      <c r="D19" s="398"/>
      <c r="E19" s="385" t="s">
        <v>401</v>
      </c>
      <c r="F19" s="385"/>
      <c r="G19" s="386" t="s">
        <v>68</v>
      </c>
      <c r="H19" s="388"/>
      <c r="I19" s="386" t="s">
        <v>34</v>
      </c>
      <c r="J19" s="389" t="s">
        <v>136</v>
      </c>
      <c r="K19" s="361"/>
      <c r="L19" s="386" t="s">
        <v>137</v>
      </c>
      <c r="M19" s="385"/>
      <c r="N19" s="385"/>
    </row>
    <row r="20" spans="2:14" ht="18" customHeight="1" x14ac:dyDescent="0.35">
      <c r="B20" s="385"/>
      <c r="C20" s="390" t="s">
        <v>83</v>
      </c>
      <c r="D20" s="396"/>
      <c r="E20" s="385" t="s">
        <v>33</v>
      </c>
      <c r="F20" s="385"/>
      <c r="G20" s="386" t="s">
        <v>68</v>
      </c>
      <c r="H20" s="388"/>
      <c r="I20" s="386" t="s">
        <v>34</v>
      </c>
      <c r="J20" s="389" t="s">
        <v>136</v>
      </c>
      <c r="K20" s="389"/>
      <c r="L20" s="386" t="s">
        <v>137</v>
      </c>
      <c r="M20" s="385"/>
      <c r="N20" s="385"/>
    </row>
    <row r="21" spans="2:14" ht="18" customHeight="1" x14ac:dyDescent="0.35">
      <c r="B21" s="386"/>
      <c r="C21" s="390" t="s">
        <v>84</v>
      </c>
      <c r="D21" s="386"/>
      <c r="E21" s="386" t="s">
        <v>33</v>
      </c>
      <c r="F21" s="386"/>
      <c r="G21" s="386" t="s">
        <v>68</v>
      </c>
      <c r="H21" s="388"/>
      <c r="I21" s="386" t="s">
        <v>34</v>
      </c>
      <c r="J21" s="389" t="s">
        <v>136</v>
      </c>
      <c r="K21" s="389"/>
      <c r="L21" s="386" t="s">
        <v>137</v>
      </c>
      <c r="M21" s="386"/>
      <c r="N21" s="386"/>
    </row>
    <row r="22" spans="2:14" ht="18" customHeight="1" x14ac:dyDescent="0.35">
      <c r="B22" s="385"/>
      <c r="C22" s="390" t="s">
        <v>85</v>
      </c>
      <c r="D22" s="396"/>
      <c r="E22" s="385" t="s">
        <v>33</v>
      </c>
      <c r="F22" s="385"/>
      <c r="G22" s="386" t="s">
        <v>68</v>
      </c>
      <c r="H22" s="388"/>
      <c r="I22" s="386" t="s">
        <v>34</v>
      </c>
      <c r="J22" s="389" t="s">
        <v>136</v>
      </c>
      <c r="K22" s="389"/>
      <c r="L22" s="386" t="s">
        <v>137</v>
      </c>
      <c r="M22" s="385"/>
      <c r="N22" s="385"/>
    </row>
    <row r="23" spans="2:14" ht="18" customHeight="1" x14ac:dyDescent="0.35">
      <c r="B23" s="386"/>
      <c r="C23" s="386"/>
      <c r="D23" s="388"/>
      <c r="E23" s="386"/>
      <c r="F23" s="386"/>
      <c r="G23" s="388"/>
      <c r="H23" s="386"/>
      <c r="I23" s="386"/>
      <c r="J23" s="389"/>
      <c r="K23" s="389"/>
      <c r="L23" s="386"/>
      <c r="M23" s="386"/>
      <c r="N23" s="386"/>
    </row>
    <row r="24" spans="2:14" ht="18" customHeight="1" x14ac:dyDescent="0.35">
      <c r="B24" s="383" t="s">
        <v>86</v>
      </c>
      <c r="C24" s="384" t="s">
        <v>87</v>
      </c>
      <c r="D24" s="388"/>
      <c r="E24" s="386" t="s">
        <v>33</v>
      </c>
      <c r="F24" s="386"/>
      <c r="G24" s="386" t="s">
        <v>68</v>
      </c>
      <c r="H24" s="386"/>
      <c r="I24" s="386" t="s">
        <v>34</v>
      </c>
      <c r="J24" s="389" t="s">
        <v>136</v>
      </c>
      <c r="K24" s="389"/>
      <c r="L24" s="386" t="s">
        <v>137</v>
      </c>
      <c r="M24" s="386"/>
      <c r="N24" s="386"/>
    </row>
    <row r="25" spans="2:14" ht="18" customHeight="1" x14ac:dyDescent="0.35">
      <c r="B25" s="386"/>
      <c r="C25" s="384" t="s">
        <v>88</v>
      </c>
      <c r="D25" s="339"/>
      <c r="E25" s="386" t="s">
        <v>401</v>
      </c>
      <c r="F25" s="386"/>
      <c r="G25" s="386" t="s">
        <v>68</v>
      </c>
      <c r="H25" s="386"/>
      <c r="I25" s="386" t="s">
        <v>34</v>
      </c>
      <c r="J25" s="389" t="s">
        <v>136</v>
      </c>
      <c r="K25" s="361"/>
      <c r="L25" s="386" t="s">
        <v>137</v>
      </c>
      <c r="M25" s="386"/>
      <c r="N25" s="386" t="s">
        <v>540</v>
      </c>
    </row>
    <row r="26" spans="2:14" ht="18" customHeight="1" x14ac:dyDescent="0.35">
      <c r="B26" s="386"/>
      <c r="C26" s="384" t="s">
        <v>89</v>
      </c>
      <c r="D26" s="388"/>
      <c r="E26" s="385" t="s">
        <v>33</v>
      </c>
      <c r="F26" s="386"/>
      <c r="G26" s="386" t="s">
        <v>68</v>
      </c>
      <c r="H26" s="386"/>
      <c r="I26" s="386" t="s">
        <v>34</v>
      </c>
      <c r="J26" s="389" t="s">
        <v>136</v>
      </c>
      <c r="K26" s="389"/>
      <c r="L26" s="386" t="s">
        <v>137</v>
      </c>
      <c r="M26" s="386"/>
      <c r="N26" s="386"/>
    </row>
    <row r="27" spans="2:14" ht="18" customHeight="1" x14ac:dyDescent="0.35">
      <c r="B27" s="386"/>
      <c r="C27" s="384" t="s">
        <v>90</v>
      </c>
      <c r="D27" s="388"/>
      <c r="E27" s="385" t="s">
        <v>33</v>
      </c>
      <c r="F27" s="386"/>
      <c r="G27" s="386" t="s">
        <v>68</v>
      </c>
      <c r="H27" s="386"/>
      <c r="I27" s="386" t="s">
        <v>34</v>
      </c>
      <c r="J27" s="389" t="s">
        <v>136</v>
      </c>
      <c r="K27" s="389"/>
      <c r="L27" s="386" t="s">
        <v>137</v>
      </c>
      <c r="M27" s="386"/>
      <c r="N27" s="386"/>
    </row>
    <row r="28" spans="2:14" ht="18" customHeight="1" x14ac:dyDescent="0.35">
      <c r="B28" s="386"/>
      <c r="C28" s="384" t="s">
        <v>91</v>
      </c>
      <c r="D28" s="388"/>
      <c r="E28" s="386" t="s">
        <v>33</v>
      </c>
      <c r="F28" s="386"/>
      <c r="G28" s="386" t="s">
        <v>68</v>
      </c>
      <c r="H28" s="386"/>
      <c r="I28" s="386" t="s">
        <v>34</v>
      </c>
      <c r="J28" s="389" t="s">
        <v>136</v>
      </c>
      <c r="K28" s="389"/>
      <c r="L28" s="386" t="s">
        <v>137</v>
      </c>
      <c r="M28" s="386"/>
      <c r="N28" s="386"/>
    </row>
    <row r="29" spans="2:14" ht="18" customHeight="1" x14ac:dyDescent="0.35">
      <c r="B29" s="386"/>
      <c r="C29" s="384" t="s">
        <v>92</v>
      </c>
      <c r="D29" s="388"/>
      <c r="E29" s="385" t="s">
        <v>33</v>
      </c>
      <c r="F29" s="386"/>
      <c r="G29" s="386" t="s">
        <v>68</v>
      </c>
      <c r="H29" s="386"/>
      <c r="I29" s="386" t="s">
        <v>34</v>
      </c>
      <c r="J29" s="389" t="s">
        <v>136</v>
      </c>
      <c r="K29" s="389"/>
      <c r="L29" s="386" t="s">
        <v>137</v>
      </c>
      <c r="M29" s="386"/>
      <c r="N29" s="386"/>
    </row>
    <row r="30" spans="2:14" ht="18" customHeight="1" thickBot="1" x14ac:dyDescent="0.4">
      <c r="B30" s="386"/>
      <c r="C30" s="384" t="s">
        <v>93</v>
      </c>
      <c r="D30" s="388"/>
      <c r="E30" s="386" t="s">
        <v>33</v>
      </c>
      <c r="F30" s="386"/>
      <c r="G30" s="386" t="s">
        <v>68</v>
      </c>
      <c r="H30" s="400"/>
      <c r="I30" s="386" t="s">
        <v>34</v>
      </c>
      <c r="J30" s="389" t="s">
        <v>136</v>
      </c>
      <c r="K30" s="389"/>
      <c r="L30" s="386" t="s">
        <v>137</v>
      </c>
      <c r="M30" s="386"/>
      <c r="N30" s="386"/>
    </row>
    <row r="31" spans="2:14" ht="18.75" thickBot="1" x14ac:dyDescent="0.4">
      <c r="B31" s="10" t="s">
        <v>543</v>
      </c>
      <c r="C31" s="11"/>
      <c r="D31" s="12"/>
      <c r="E31" s="11"/>
      <c r="F31" s="11"/>
      <c r="G31" s="15"/>
      <c r="H31" s="401">
        <f>SUM(H6:H30)</f>
        <v>0</v>
      </c>
      <c r="I31" s="399"/>
      <c r="J31" s="45"/>
      <c r="K31" s="45"/>
      <c r="L31" s="11"/>
      <c r="M31" s="11"/>
      <c r="N31" s="11"/>
    </row>
    <row r="32" spans="2:14" x14ac:dyDescent="0.35">
      <c r="B32" s="16"/>
      <c r="C32" s="16"/>
      <c r="D32" s="24"/>
      <c r="E32" s="24"/>
      <c r="F32" s="16"/>
      <c r="G32" s="16"/>
      <c r="H32" s="24"/>
      <c r="I32" s="24"/>
      <c r="J32" s="24"/>
      <c r="K32" s="17"/>
    </row>
    <row r="33" spans="2:11" x14ac:dyDescent="0.35">
      <c r="B33" s="16" t="s">
        <v>39</v>
      </c>
      <c r="C33" s="16"/>
      <c r="D33" s="24"/>
      <c r="E33" s="24"/>
      <c r="F33" s="16"/>
      <c r="G33" s="16"/>
      <c r="H33" s="24"/>
      <c r="I33" s="24"/>
      <c r="J33" s="24"/>
      <c r="K33" s="17"/>
    </row>
    <row r="34" spans="2:11" x14ac:dyDescent="0.35">
      <c r="B34" s="543"/>
      <c r="C34" s="544"/>
      <c r="D34" s="544"/>
      <c r="E34" s="544"/>
      <c r="F34" s="544"/>
      <c r="G34" s="544"/>
      <c r="H34" s="544"/>
      <c r="I34" s="544"/>
      <c r="J34" s="544"/>
      <c r="K34" s="545"/>
    </row>
    <row r="36" spans="2:11" ht="27" x14ac:dyDescent="0.35">
      <c r="B36" s="18" t="s">
        <v>13</v>
      </c>
    </row>
    <row r="37" spans="2:11" x14ac:dyDescent="0.35">
      <c r="B37" s="472"/>
      <c r="C37" s="473"/>
      <c r="D37" s="473"/>
      <c r="E37" s="473"/>
      <c r="F37" s="473"/>
      <c r="G37" s="473"/>
      <c r="H37" s="473"/>
      <c r="I37" s="473"/>
      <c r="J37" s="473"/>
      <c r="K37" s="474"/>
    </row>
    <row r="38" spans="2:11" x14ac:dyDescent="0.35">
      <c r="B38" s="475"/>
      <c r="C38" s="476"/>
      <c r="D38" s="476"/>
      <c r="E38" s="476"/>
      <c r="F38" s="476"/>
      <c r="G38" s="476"/>
      <c r="H38" s="476"/>
      <c r="I38" s="476"/>
      <c r="J38" s="476"/>
      <c r="K38" s="477"/>
    </row>
    <row r="39" spans="2:11" x14ac:dyDescent="0.35">
      <c r="B39" s="475"/>
      <c r="C39" s="476"/>
      <c r="D39" s="476"/>
      <c r="E39" s="476"/>
      <c r="F39" s="476"/>
      <c r="G39" s="476"/>
      <c r="H39" s="476"/>
      <c r="I39" s="476"/>
      <c r="J39" s="476"/>
      <c r="K39" s="477"/>
    </row>
    <row r="40" spans="2:11" x14ac:dyDescent="0.35">
      <c r="B40" s="475"/>
      <c r="C40" s="476"/>
      <c r="D40" s="476"/>
      <c r="E40" s="476"/>
      <c r="F40" s="476"/>
      <c r="G40" s="476"/>
      <c r="H40" s="476"/>
      <c r="I40" s="476"/>
      <c r="J40" s="476"/>
      <c r="K40" s="477"/>
    </row>
    <row r="41" spans="2:11" x14ac:dyDescent="0.35">
      <c r="B41" s="475"/>
      <c r="C41" s="476"/>
      <c r="D41" s="476"/>
      <c r="E41" s="476"/>
      <c r="F41" s="476"/>
      <c r="G41" s="476"/>
      <c r="H41" s="476"/>
      <c r="I41" s="476"/>
      <c r="J41" s="476"/>
      <c r="K41" s="477"/>
    </row>
    <row r="42" spans="2:11" x14ac:dyDescent="0.35">
      <c r="B42" s="478"/>
      <c r="C42" s="479"/>
      <c r="D42" s="479"/>
      <c r="E42" s="479"/>
      <c r="F42" s="479"/>
      <c r="G42" s="479"/>
      <c r="H42" s="479"/>
      <c r="I42" s="479"/>
      <c r="J42" s="479"/>
      <c r="K42" s="480"/>
    </row>
    <row r="44" spans="2:11" ht="27" x14ac:dyDescent="0.35">
      <c r="B44" s="18" t="s">
        <v>14</v>
      </c>
    </row>
    <row r="45" spans="2:11" x14ac:dyDescent="0.35">
      <c r="B45" s="481" t="s">
        <v>15</v>
      </c>
      <c r="C45" s="482"/>
      <c r="D45" s="482"/>
      <c r="E45" s="482"/>
      <c r="F45" s="482"/>
      <c r="G45" s="482"/>
      <c r="H45" s="482"/>
      <c r="I45" s="482"/>
      <c r="J45" s="482"/>
      <c r="K45" s="483"/>
    </row>
    <row r="46" spans="2:11" x14ac:dyDescent="0.35">
      <c r="B46" s="484"/>
      <c r="C46" s="485"/>
      <c r="D46" s="485"/>
      <c r="E46" s="485"/>
      <c r="F46" s="485"/>
      <c r="G46" s="485"/>
      <c r="H46" s="485"/>
      <c r="I46" s="485"/>
      <c r="J46" s="485"/>
      <c r="K46" s="486"/>
    </row>
    <row r="47" spans="2:11" x14ac:dyDescent="0.35">
      <c r="B47" s="484"/>
      <c r="C47" s="485"/>
      <c r="D47" s="485"/>
      <c r="E47" s="485"/>
      <c r="F47" s="485"/>
      <c r="G47" s="485"/>
      <c r="H47" s="485"/>
      <c r="I47" s="485"/>
      <c r="J47" s="485"/>
      <c r="K47" s="486"/>
    </row>
    <row r="48" spans="2:11" x14ac:dyDescent="0.35">
      <c r="B48" s="484"/>
      <c r="C48" s="485"/>
      <c r="D48" s="485"/>
      <c r="E48" s="485"/>
      <c r="F48" s="485"/>
      <c r="G48" s="485"/>
      <c r="H48" s="485"/>
      <c r="I48" s="485"/>
      <c r="J48" s="485"/>
      <c r="K48" s="486"/>
    </row>
    <row r="49" spans="2:11" x14ac:dyDescent="0.35">
      <c r="B49" s="484"/>
      <c r="C49" s="485"/>
      <c r="D49" s="485"/>
      <c r="E49" s="485"/>
      <c r="F49" s="485"/>
      <c r="G49" s="485"/>
      <c r="H49" s="485"/>
      <c r="I49" s="485"/>
      <c r="J49" s="485"/>
      <c r="K49" s="486"/>
    </row>
    <row r="50" spans="2:11" x14ac:dyDescent="0.35">
      <c r="B50" s="487"/>
      <c r="C50" s="488"/>
      <c r="D50" s="488"/>
      <c r="E50" s="488"/>
      <c r="F50" s="488"/>
      <c r="G50" s="488"/>
      <c r="H50" s="488"/>
      <c r="I50" s="488"/>
      <c r="J50" s="488"/>
      <c r="K50" s="489"/>
    </row>
  </sheetData>
  <mergeCells count="6">
    <mergeCell ref="B34:K34"/>
    <mergeCell ref="B37:K42"/>
    <mergeCell ref="B45:K50"/>
    <mergeCell ref="B3:C3"/>
    <mergeCell ref="D3:E3"/>
    <mergeCell ref="F3:G3"/>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4A98E-9CB1-4F7B-90A4-A96D51737899}">
  <sheetPr>
    <pageSetUpPr fitToPage="1"/>
  </sheetPr>
  <dimension ref="A1:U28"/>
  <sheetViews>
    <sheetView tabSelected="1" zoomScale="80" zoomScaleNormal="80" workbookViewId="0">
      <selection activeCell="D18" sqref="D18:F18"/>
    </sheetView>
  </sheetViews>
  <sheetFormatPr defaultColWidth="8.88671875" defaultRowHeight="15" x14ac:dyDescent="0.25"/>
  <cols>
    <col min="1" max="1" width="5.109375" style="111" bestFit="1" customWidth="1"/>
    <col min="2" max="2" width="19" style="111" customWidth="1"/>
    <col min="3" max="3" width="3.33203125" style="111" customWidth="1"/>
    <col min="4" max="4" width="177.6640625" style="111" customWidth="1"/>
    <col min="5" max="6" width="8.88671875" style="111"/>
    <col min="7" max="7" width="12.6640625" style="111" customWidth="1"/>
    <col min="8" max="16384" width="8.88671875" style="111"/>
  </cols>
  <sheetData>
    <row r="1" spans="2:21" ht="60.75" customHeight="1" thickBot="1" x14ac:dyDescent="0.3">
      <c r="E1" s="110"/>
      <c r="F1" s="110"/>
      <c r="G1" s="110"/>
      <c r="H1" s="110" t="s">
        <v>888</v>
      </c>
      <c r="I1" s="110"/>
      <c r="J1" s="110"/>
      <c r="K1" s="110"/>
      <c r="L1" s="110"/>
      <c r="M1" s="110"/>
      <c r="N1" s="110"/>
      <c r="O1" s="110"/>
      <c r="P1" s="110"/>
      <c r="Q1" s="110"/>
      <c r="R1" s="110"/>
      <c r="S1" s="110"/>
      <c r="T1" s="110"/>
      <c r="U1" s="110"/>
    </row>
    <row r="2" spans="2:21" ht="30" customHeight="1" thickBot="1" x14ac:dyDescent="0.3">
      <c r="B2" s="443" t="s">
        <v>919</v>
      </c>
      <c r="C2" s="444"/>
      <c r="D2" s="444"/>
      <c r="E2" s="444"/>
      <c r="F2" s="445"/>
      <c r="G2" s="110"/>
      <c r="H2" s="110"/>
      <c r="I2" s="110"/>
      <c r="J2" s="110"/>
      <c r="K2" s="110"/>
      <c r="L2" s="110"/>
      <c r="M2" s="110"/>
      <c r="N2" s="110"/>
      <c r="O2" s="110"/>
      <c r="P2" s="110"/>
      <c r="Q2" s="110"/>
      <c r="R2" s="110"/>
      <c r="S2" s="110"/>
      <c r="T2" s="110"/>
      <c r="U2" s="110"/>
    </row>
    <row r="3" spans="2:21" ht="15.75" thickBot="1" x14ac:dyDescent="0.3">
      <c r="D3" s="68"/>
      <c r="E3" s="110"/>
      <c r="F3" s="110"/>
      <c r="G3" s="110"/>
      <c r="H3" s="110"/>
      <c r="I3" s="110"/>
      <c r="J3" s="110"/>
      <c r="K3" s="110"/>
      <c r="L3" s="110"/>
      <c r="M3" s="110"/>
      <c r="N3" s="110"/>
      <c r="O3" s="110"/>
      <c r="P3" s="110"/>
      <c r="Q3" s="110"/>
      <c r="R3" s="110"/>
      <c r="S3" s="110"/>
      <c r="T3" s="110"/>
      <c r="U3" s="110"/>
    </row>
    <row r="4" spans="2:21" ht="84" customHeight="1" thickBot="1" x14ac:dyDescent="0.3">
      <c r="B4" s="112" t="s">
        <v>920</v>
      </c>
      <c r="D4" s="465" t="s">
        <v>921</v>
      </c>
      <c r="E4" s="466" t="s">
        <v>922</v>
      </c>
      <c r="F4" s="467"/>
      <c r="G4" s="113" t="s">
        <v>923</v>
      </c>
      <c r="H4" s="110"/>
      <c r="I4" s="110"/>
      <c r="J4" s="110"/>
      <c r="K4" s="110"/>
      <c r="L4" s="110"/>
      <c r="M4" s="110"/>
      <c r="N4" s="110"/>
      <c r="O4" s="110"/>
      <c r="P4" s="110"/>
      <c r="Q4" s="110"/>
      <c r="R4" s="110"/>
      <c r="S4" s="110"/>
      <c r="T4" s="110"/>
      <c r="U4" s="110"/>
    </row>
    <row r="5" spans="2:21" ht="15.75" thickBot="1" x14ac:dyDescent="0.3">
      <c r="E5" s="110"/>
      <c r="F5" s="110"/>
      <c r="G5" s="110"/>
      <c r="H5" s="110"/>
      <c r="I5" s="110"/>
      <c r="J5" s="110"/>
      <c r="K5" s="110"/>
      <c r="L5" s="110"/>
      <c r="M5" s="110"/>
      <c r="N5" s="110"/>
      <c r="O5" s="110"/>
      <c r="P5" s="110"/>
      <c r="Q5" s="110"/>
      <c r="R5" s="110"/>
      <c r="S5" s="110"/>
      <c r="T5" s="110"/>
      <c r="U5" s="110"/>
    </row>
    <row r="6" spans="2:21" ht="330.75" customHeight="1" thickBot="1" x14ac:dyDescent="0.3">
      <c r="B6" s="112" t="s">
        <v>924</v>
      </c>
      <c r="D6" s="468" t="s">
        <v>925</v>
      </c>
      <c r="E6" s="466"/>
      <c r="F6" s="467"/>
      <c r="G6" s="114" t="s">
        <v>926</v>
      </c>
      <c r="H6" s="110"/>
      <c r="I6" s="110"/>
      <c r="J6" s="110"/>
      <c r="K6" s="110"/>
      <c r="L6" s="110"/>
      <c r="M6" s="110"/>
      <c r="N6" s="110"/>
      <c r="O6" s="110"/>
      <c r="P6" s="110"/>
      <c r="Q6" s="110"/>
      <c r="R6" s="110"/>
      <c r="S6" s="110"/>
      <c r="T6" s="110"/>
      <c r="U6" s="110"/>
    </row>
    <row r="7" spans="2:21" ht="15.75" thickBot="1" x14ac:dyDescent="0.3">
      <c r="E7" s="110"/>
      <c r="F7" s="110"/>
      <c r="G7" s="110"/>
      <c r="H7" s="110"/>
      <c r="I7" s="110"/>
      <c r="J7" s="110"/>
      <c r="K7" s="110"/>
      <c r="L7" s="110"/>
      <c r="M7" s="110"/>
      <c r="N7" s="110"/>
      <c r="O7" s="110"/>
      <c r="P7" s="110"/>
      <c r="Q7" s="110"/>
      <c r="R7" s="110"/>
      <c r="S7" s="110"/>
      <c r="T7" s="110"/>
      <c r="U7" s="110"/>
    </row>
    <row r="8" spans="2:21" ht="34.5" customHeight="1" thickBot="1" x14ac:dyDescent="0.3">
      <c r="B8" s="450" t="s">
        <v>927</v>
      </c>
      <c r="D8" s="469" t="s">
        <v>928</v>
      </c>
      <c r="E8" s="470"/>
      <c r="F8" s="471"/>
      <c r="G8" s="110"/>
      <c r="H8" s="110"/>
      <c r="I8" s="110"/>
      <c r="J8" s="110"/>
      <c r="K8" s="110"/>
      <c r="L8" s="110"/>
      <c r="M8" s="110"/>
      <c r="N8" s="110"/>
      <c r="O8" s="110"/>
      <c r="P8" s="110"/>
      <c r="Q8" s="110"/>
      <c r="R8" s="110"/>
      <c r="S8" s="110"/>
      <c r="T8" s="110"/>
      <c r="U8" s="110"/>
    </row>
    <row r="9" spans="2:21" ht="37.5" customHeight="1" thickBot="1" x14ac:dyDescent="0.3">
      <c r="B9" s="451"/>
      <c r="D9" s="115" t="s">
        <v>929</v>
      </c>
      <c r="E9" s="116"/>
      <c r="F9" s="117"/>
      <c r="G9" s="110"/>
      <c r="H9" s="110"/>
      <c r="I9" s="110"/>
      <c r="J9" s="110"/>
      <c r="K9" s="110"/>
      <c r="L9" s="110"/>
      <c r="M9" s="110"/>
      <c r="N9" s="110"/>
      <c r="O9" s="110"/>
      <c r="P9" s="110"/>
      <c r="Q9" s="110"/>
      <c r="R9" s="110"/>
      <c r="S9" s="110"/>
      <c r="T9" s="110"/>
      <c r="U9" s="110"/>
    </row>
    <row r="10" spans="2:21" ht="33" customHeight="1" thickBot="1" x14ac:dyDescent="0.3">
      <c r="B10" s="451"/>
      <c r="D10" s="469" t="s">
        <v>930</v>
      </c>
      <c r="E10" s="470"/>
      <c r="F10" s="471"/>
      <c r="G10" s="110"/>
      <c r="H10" s="110"/>
      <c r="I10" s="110"/>
      <c r="J10" s="110"/>
      <c r="K10" s="110"/>
      <c r="L10" s="110"/>
      <c r="M10" s="110"/>
      <c r="N10" s="110"/>
      <c r="O10" s="110"/>
      <c r="P10" s="110"/>
      <c r="Q10" s="110"/>
      <c r="R10" s="110"/>
      <c r="S10" s="110"/>
      <c r="T10" s="110"/>
      <c r="U10" s="110"/>
    </row>
    <row r="11" spans="2:21" ht="38.25" customHeight="1" thickBot="1" x14ac:dyDescent="0.3">
      <c r="B11" s="451"/>
      <c r="D11" s="469" t="s">
        <v>931</v>
      </c>
      <c r="E11" s="470"/>
      <c r="F11" s="471"/>
      <c r="G11" s="110"/>
      <c r="H11" s="110"/>
      <c r="I11" s="110"/>
      <c r="J11" s="110"/>
      <c r="K11" s="110"/>
      <c r="L11" s="110"/>
      <c r="M11" s="110"/>
      <c r="N11" s="110"/>
      <c r="O11" s="110"/>
      <c r="P11" s="110"/>
      <c r="Q11" s="110"/>
      <c r="R11" s="110"/>
      <c r="S11" s="110"/>
      <c r="T11" s="110"/>
      <c r="U11" s="110"/>
    </row>
    <row r="12" spans="2:21" ht="28.5" customHeight="1" thickBot="1" x14ac:dyDescent="0.3">
      <c r="B12" s="452"/>
      <c r="D12" s="469" t="s">
        <v>932</v>
      </c>
      <c r="E12" s="470"/>
      <c r="F12" s="471"/>
      <c r="G12" s="110"/>
      <c r="H12" s="110"/>
      <c r="I12" s="110"/>
      <c r="J12" s="110"/>
      <c r="K12" s="110"/>
      <c r="L12" s="110"/>
      <c r="M12" s="110"/>
      <c r="N12" s="110"/>
      <c r="O12" s="110"/>
      <c r="P12" s="110"/>
      <c r="Q12" s="110"/>
      <c r="R12" s="110"/>
      <c r="S12" s="110"/>
      <c r="T12" s="110"/>
      <c r="U12" s="110"/>
    </row>
    <row r="13" spans="2:21" ht="15.75" thickBot="1" x14ac:dyDescent="0.3">
      <c r="E13" s="110"/>
      <c r="F13" s="110"/>
      <c r="G13" s="110"/>
      <c r="H13" s="110"/>
      <c r="I13" s="110"/>
      <c r="J13" s="110"/>
      <c r="K13" s="110"/>
      <c r="L13" s="110"/>
      <c r="M13" s="110"/>
      <c r="N13" s="110"/>
      <c r="O13" s="110"/>
      <c r="P13" s="110"/>
      <c r="Q13" s="110"/>
      <c r="R13" s="110"/>
      <c r="S13" s="110"/>
      <c r="T13" s="110"/>
      <c r="U13" s="110"/>
    </row>
    <row r="14" spans="2:21" ht="33" customHeight="1" x14ac:dyDescent="0.25">
      <c r="B14" s="450" t="s">
        <v>933</v>
      </c>
      <c r="D14" s="453" t="s">
        <v>934</v>
      </c>
      <c r="E14" s="454"/>
      <c r="F14" s="455"/>
      <c r="G14" s="113" t="s">
        <v>935</v>
      </c>
      <c r="I14" s="110"/>
      <c r="J14" s="113"/>
      <c r="K14" s="110"/>
      <c r="L14" s="110"/>
      <c r="M14" s="110"/>
      <c r="N14" s="110"/>
      <c r="O14" s="110"/>
      <c r="P14" s="110"/>
      <c r="Q14" s="110"/>
      <c r="R14" s="110"/>
      <c r="S14" s="110"/>
      <c r="T14" s="110"/>
      <c r="U14" s="110"/>
    </row>
    <row r="15" spans="2:21" x14ac:dyDescent="0.25">
      <c r="B15" s="451"/>
      <c r="D15" s="456" t="s">
        <v>936</v>
      </c>
      <c r="E15" s="457"/>
      <c r="F15" s="458"/>
      <c r="G15" s="110"/>
      <c r="H15" s="110"/>
      <c r="I15" s="110"/>
      <c r="J15" s="110"/>
      <c r="K15" s="110"/>
      <c r="L15" s="110"/>
      <c r="M15" s="110"/>
      <c r="N15" s="110"/>
      <c r="O15" s="110"/>
      <c r="P15" s="110"/>
      <c r="Q15" s="110"/>
      <c r="R15" s="110"/>
      <c r="S15" s="110"/>
      <c r="T15" s="110"/>
      <c r="U15" s="110"/>
    </row>
    <row r="16" spans="2:21" x14ac:dyDescent="0.25">
      <c r="B16" s="451"/>
      <c r="D16" s="459" t="s">
        <v>937</v>
      </c>
      <c r="E16" s="460"/>
      <c r="F16" s="461"/>
      <c r="G16" s="110"/>
      <c r="H16" s="110"/>
      <c r="I16" s="110"/>
      <c r="J16" s="110"/>
      <c r="K16" s="110"/>
      <c r="L16" s="110"/>
      <c r="M16" s="110"/>
      <c r="N16" s="110"/>
      <c r="O16" s="110"/>
      <c r="P16" s="110"/>
      <c r="Q16" s="110"/>
      <c r="R16" s="110"/>
      <c r="S16" s="110"/>
      <c r="T16" s="110"/>
      <c r="U16" s="110"/>
    </row>
    <row r="17" spans="1:21" x14ac:dyDescent="0.25">
      <c r="B17" s="451"/>
      <c r="D17" s="459" t="s">
        <v>938</v>
      </c>
      <c r="E17" s="460"/>
      <c r="F17" s="461"/>
      <c r="G17" s="110"/>
      <c r="H17" s="110"/>
      <c r="I17" s="110"/>
      <c r="J17" s="110"/>
      <c r="K17" s="110"/>
      <c r="L17" s="110"/>
      <c r="M17" s="110"/>
      <c r="N17" s="110"/>
      <c r="O17" s="110"/>
      <c r="P17" s="110"/>
      <c r="Q17" s="110"/>
      <c r="R17" s="110"/>
      <c r="S17" s="110"/>
      <c r="T17" s="110"/>
      <c r="U17" s="110"/>
    </row>
    <row r="18" spans="1:21" x14ac:dyDescent="0.25">
      <c r="B18" s="451"/>
      <c r="D18" s="459" t="s">
        <v>939</v>
      </c>
      <c r="E18" s="460"/>
      <c r="F18" s="461"/>
      <c r="G18" s="110"/>
      <c r="H18" s="110"/>
      <c r="I18" s="110"/>
      <c r="J18" s="110"/>
      <c r="K18" s="110"/>
      <c r="L18" s="110"/>
      <c r="M18" s="110"/>
      <c r="N18" s="110"/>
      <c r="O18" s="110"/>
      <c r="P18" s="110"/>
      <c r="Q18" s="110"/>
      <c r="R18" s="110"/>
      <c r="S18" s="110"/>
      <c r="T18" s="110"/>
      <c r="U18" s="110"/>
    </row>
    <row r="19" spans="1:21" ht="33" customHeight="1" x14ac:dyDescent="0.25">
      <c r="B19" s="451"/>
      <c r="D19" s="459" t="s">
        <v>940</v>
      </c>
      <c r="E19" s="460"/>
      <c r="F19" s="461"/>
      <c r="G19" s="110"/>
      <c r="H19" s="110"/>
      <c r="I19" s="110"/>
      <c r="J19" s="110"/>
      <c r="K19" s="110"/>
      <c r="L19" s="110"/>
      <c r="M19" s="110"/>
      <c r="N19" s="110"/>
      <c r="O19" s="110"/>
      <c r="P19" s="110"/>
      <c r="Q19" s="110"/>
      <c r="R19" s="110"/>
      <c r="S19" s="110"/>
      <c r="T19" s="110"/>
      <c r="U19" s="110"/>
    </row>
    <row r="20" spans="1:21" x14ac:dyDescent="0.25">
      <c r="B20" s="451"/>
      <c r="D20" s="459" t="s">
        <v>941</v>
      </c>
      <c r="E20" s="460"/>
      <c r="F20" s="461"/>
      <c r="G20" s="110"/>
      <c r="H20" s="110"/>
      <c r="I20" s="110"/>
      <c r="J20" s="110"/>
      <c r="K20" s="110"/>
      <c r="L20" s="110"/>
      <c r="M20" s="110"/>
      <c r="N20" s="110"/>
      <c r="O20" s="110"/>
      <c r="P20" s="110"/>
      <c r="Q20" s="110"/>
      <c r="R20" s="110"/>
      <c r="S20" s="110"/>
      <c r="T20" s="110"/>
      <c r="U20" s="110"/>
    </row>
    <row r="21" spans="1:21" ht="33.75" customHeight="1" thickBot="1" x14ac:dyDescent="0.3">
      <c r="B21" s="452"/>
      <c r="D21" s="462" t="s">
        <v>942</v>
      </c>
      <c r="E21" s="463"/>
      <c r="F21" s="464"/>
      <c r="G21" s="110"/>
      <c r="H21" s="110"/>
      <c r="I21" s="110"/>
      <c r="J21" s="110"/>
      <c r="K21" s="110"/>
      <c r="L21" s="110"/>
      <c r="M21" s="110"/>
      <c r="N21" s="110"/>
      <c r="O21" s="110"/>
      <c r="P21" s="110"/>
      <c r="Q21" s="110"/>
      <c r="R21" s="110"/>
      <c r="S21" s="110"/>
      <c r="T21" s="110"/>
      <c r="U21" s="110"/>
    </row>
    <row r="22" spans="1:21" x14ac:dyDescent="0.25">
      <c r="A22" s="110"/>
      <c r="B22" s="110"/>
      <c r="C22" s="110"/>
      <c r="D22" s="118"/>
      <c r="E22" s="110"/>
      <c r="F22" s="110"/>
      <c r="G22" s="110"/>
      <c r="H22" s="110"/>
      <c r="I22" s="110"/>
      <c r="J22" s="110"/>
      <c r="K22" s="110"/>
      <c r="L22" s="110"/>
      <c r="M22" s="110"/>
      <c r="N22" s="110"/>
      <c r="O22" s="110"/>
      <c r="P22" s="110"/>
      <c r="Q22" s="110"/>
      <c r="R22" s="110"/>
      <c r="S22" s="110"/>
      <c r="T22" s="110"/>
      <c r="U22" s="110"/>
    </row>
    <row r="23" spans="1:21" x14ac:dyDescent="0.25">
      <c r="A23" s="110"/>
      <c r="B23" s="110"/>
      <c r="C23" s="110"/>
      <c r="D23" s="119" t="s">
        <v>943</v>
      </c>
      <c r="E23" s="110"/>
      <c r="F23" s="110"/>
      <c r="G23" s="110"/>
      <c r="H23" s="110"/>
      <c r="I23" s="110"/>
      <c r="J23" s="110"/>
      <c r="K23" s="110"/>
      <c r="L23" s="110"/>
      <c r="M23" s="110"/>
      <c r="N23" s="110"/>
      <c r="O23" s="110"/>
      <c r="P23" s="110"/>
      <c r="Q23" s="110"/>
      <c r="R23" s="110"/>
      <c r="S23" s="110"/>
      <c r="T23" s="110"/>
      <c r="U23" s="110"/>
    </row>
    <row r="24" spans="1:21" x14ac:dyDescent="0.25">
      <c r="A24" s="110"/>
      <c r="B24" s="110"/>
      <c r="C24" s="110"/>
      <c r="D24" s="110"/>
      <c r="E24" s="110"/>
      <c r="F24" s="110"/>
      <c r="G24" s="110"/>
      <c r="H24" s="110"/>
      <c r="I24" s="110"/>
      <c r="J24" s="110"/>
      <c r="K24" s="110"/>
      <c r="L24" s="110"/>
      <c r="M24" s="110"/>
      <c r="N24" s="110"/>
      <c r="O24" s="110"/>
      <c r="P24" s="110"/>
      <c r="Q24" s="110"/>
      <c r="R24" s="110"/>
      <c r="S24" s="110"/>
      <c r="T24" s="110"/>
      <c r="U24" s="110"/>
    </row>
    <row r="25" spans="1:21" x14ac:dyDescent="0.25">
      <c r="A25" s="110"/>
      <c r="B25" s="118" t="s">
        <v>944</v>
      </c>
      <c r="C25" s="120"/>
      <c r="D25" s="110"/>
      <c r="E25" s="110"/>
      <c r="F25" s="110"/>
      <c r="G25" s="110"/>
      <c r="H25" s="110"/>
      <c r="I25" s="110"/>
      <c r="J25" s="110"/>
      <c r="K25" s="110"/>
      <c r="L25" s="110"/>
      <c r="M25" s="110"/>
      <c r="N25" s="110"/>
      <c r="O25" s="110"/>
      <c r="P25" s="110"/>
      <c r="Q25" s="110"/>
      <c r="R25" s="110"/>
      <c r="S25" s="110"/>
      <c r="T25" s="110"/>
      <c r="U25" s="110"/>
    </row>
    <row r="26" spans="1:21" x14ac:dyDescent="0.25">
      <c r="A26" s="110"/>
      <c r="B26" s="110" t="s">
        <v>945</v>
      </c>
      <c r="C26" s="121" t="s">
        <v>946</v>
      </c>
      <c r="D26" s="110"/>
      <c r="E26" s="110"/>
      <c r="F26" s="110"/>
      <c r="G26" s="110"/>
      <c r="H26" s="110"/>
      <c r="I26" s="110"/>
      <c r="J26" s="110"/>
      <c r="K26" s="110"/>
      <c r="L26" s="110"/>
      <c r="M26" s="110"/>
      <c r="N26" s="110"/>
      <c r="O26" s="110"/>
      <c r="P26" s="110"/>
      <c r="Q26" s="110"/>
      <c r="R26" s="110"/>
      <c r="S26" s="110"/>
      <c r="T26" s="110"/>
      <c r="U26" s="110"/>
    </row>
    <row r="27" spans="1:21" x14ac:dyDescent="0.25">
      <c r="B27" s="111" t="s">
        <v>947</v>
      </c>
      <c r="C27" s="122" t="s">
        <v>948</v>
      </c>
    </row>
    <row r="28" spans="1:21" ht="16.5" x14ac:dyDescent="0.3">
      <c r="B28" s="111" t="s">
        <v>949</v>
      </c>
      <c r="C28" s="123" t="s">
        <v>950</v>
      </c>
    </row>
  </sheetData>
  <mergeCells count="17">
    <mergeCell ref="B2:F2"/>
    <mergeCell ref="D4:F4"/>
    <mergeCell ref="D6:F6"/>
    <mergeCell ref="B8:B12"/>
    <mergeCell ref="D8:F8"/>
    <mergeCell ref="D10:F10"/>
    <mergeCell ref="D11:F11"/>
    <mergeCell ref="D12:F12"/>
    <mergeCell ref="B14:B21"/>
    <mergeCell ref="D14:F14"/>
    <mergeCell ref="D15:F15"/>
    <mergeCell ref="D16:F16"/>
    <mergeCell ref="D17:F17"/>
    <mergeCell ref="D18:F18"/>
    <mergeCell ref="D19:F19"/>
    <mergeCell ref="D20:F20"/>
    <mergeCell ref="D21:F21"/>
  </mergeCells>
  <hyperlinks>
    <hyperlink ref="C26" r:id="rId1" xr:uid="{16E3CA62-784C-499B-8044-495DA7C1F3FE}"/>
    <hyperlink ref="D8:F8" r:id="rId2" display="GHG emission inventories and disclosures shall be undertaken in line with the requirements of the Greenhouse Gas Protocol Corporate Accounting and Reporting Standard " xr:uid="{273804AA-08B9-4946-8AEF-8F64C08AB2CD}"/>
    <hyperlink ref="D9" r:id="rId3" location=":~:text=The%20Corporate%20Value%20Chain%20(Scope%203)%20Standard%20is%20designed%20to,methodology%2C%20company%20size%20or%20structure." xr:uid="{6EFE19D6-D72A-4132-BB7C-BCEB9AADC5B6}"/>
    <hyperlink ref="D10:F10" r:id="rId4" display="https://ghgprotocol.org/about-wri-wbcsd" xr:uid="{D2D0AF05-67D7-4D32-914B-B385E44D7466}"/>
    <hyperlink ref="D11:F11" r:id="rId5" display="https://www.globalreporting.org/standards/media/1009/gri-302-energy-2016.pdf" xr:uid="{0DC594FF-865B-45BD-81A9-3583FE9839F3}"/>
    <hyperlink ref="C27" r:id="rId6" display="https://view.officeapps.live.com/op/view.aspx?src=https%3A%2F%2Fsciencebasedtargets.org%2Fresources%2Ffiles%2FSBT-Tool-v1.2.1.xlsx&amp;wdOrigin=BROWSELINK" xr:uid="{D4197CEA-D706-4D77-9101-DD22F3A33DE6}"/>
    <hyperlink ref="D12:F12" r:id="rId7" display=" For target setting in GHG, Origin Enterprises have applied Version 5.0 of the SBTi criteria (valid from July 2022), version 2.0 of the How-to  Guide for Setting Near-Term Targets (valid from Dec 2022) and Science-based Target setting tool v1.2.1. " xr:uid="{F7FBC972-658C-446F-9728-2484F4819179}"/>
    <hyperlink ref="C28" r:id="rId8" xr:uid="{A77F36ED-35E3-48CF-BEB0-17D34CA72CDF}"/>
  </hyperlinks>
  <pageMargins left="0.7" right="0.7" top="0.75" bottom="0.75" header="0.3" footer="0.3"/>
  <pageSetup paperSize="9" orientation="landscape" r:id="rId9"/>
  <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Q29"/>
  <sheetViews>
    <sheetView zoomScaleNormal="100" workbookViewId="0">
      <selection activeCell="O6" sqref="O6"/>
    </sheetView>
  </sheetViews>
  <sheetFormatPr defaultColWidth="9.109375" defaultRowHeight="18" x14ac:dyDescent="0.35"/>
  <cols>
    <col min="1" max="1" width="9.109375" style="1"/>
    <col min="2" max="2" width="21.6640625" style="1" customWidth="1"/>
    <col min="3" max="4" width="50.77734375" style="1" customWidth="1"/>
    <col min="5" max="5" width="13.33203125" style="2" customWidth="1"/>
    <col min="6" max="8" width="13.33203125" style="1" customWidth="1"/>
    <col min="9" max="10" width="13.33203125" style="2" customWidth="1"/>
    <col min="11" max="13" width="30.77734375" style="1" customWidth="1"/>
    <col min="14" max="15" width="13.33203125" style="1" customWidth="1"/>
    <col min="16" max="16" width="30.77734375" style="1" customWidth="1"/>
    <col min="17" max="17" width="111.44140625" style="1" customWidth="1"/>
    <col min="18" max="19" width="9.109375" style="1"/>
    <col min="20" max="20" width="15.88671875" style="1" customWidth="1"/>
    <col min="21" max="16384" width="9.109375" style="1"/>
  </cols>
  <sheetData>
    <row r="2" spans="2:17" ht="27" x14ac:dyDescent="0.5">
      <c r="B2" s="21" t="s">
        <v>138</v>
      </c>
    </row>
    <row r="3" spans="2:17" ht="75.75" customHeight="1" x14ac:dyDescent="0.35">
      <c r="B3" s="548" t="s">
        <v>139</v>
      </c>
      <c r="C3" s="548"/>
      <c r="D3" s="548"/>
      <c r="E3" s="548"/>
      <c r="F3" s="548"/>
      <c r="G3" s="548"/>
    </row>
    <row r="4" spans="2:17" ht="17.25" customHeight="1" x14ac:dyDescent="0.35"/>
    <row r="5" spans="2:17" ht="72" x14ac:dyDescent="0.35">
      <c r="B5" s="6" t="s">
        <v>17</v>
      </c>
      <c r="C5" s="6" t="s">
        <v>140</v>
      </c>
      <c r="D5" s="7" t="s">
        <v>141</v>
      </c>
      <c r="E5" s="7" t="s">
        <v>21</v>
      </c>
      <c r="F5" s="7" t="s">
        <v>22</v>
      </c>
      <c r="G5" s="7" t="s">
        <v>23</v>
      </c>
      <c r="H5" s="7" t="s">
        <v>24</v>
      </c>
      <c r="I5" s="7" t="s">
        <v>142</v>
      </c>
      <c r="J5" s="7" t="s">
        <v>28</v>
      </c>
      <c r="K5" s="7" t="s">
        <v>143</v>
      </c>
      <c r="L5" s="7" t="s">
        <v>144</v>
      </c>
      <c r="M5" s="51" t="s">
        <v>113</v>
      </c>
      <c r="N5" s="7" t="s">
        <v>135</v>
      </c>
      <c r="O5" s="7" t="s">
        <v>65</v>
      </c>
      <c r="P5" s="7" t="s">
        <v>29</v>
      </c>
      <c r="Q5" s="9" t="s">
        <v>30</v>
      </c>
    </row>
    <row r="6" spans="2:17" ht="18" customHeight="1" x14ac:dyDescent="0.35">
      <c r="B6" s="14" t="s">
        <v>145</v>
      </c>
      <c r="C6" s="12" t="s">
        <v>146</v>
      </c>
      <c r="D6" s="12"/>
      <c r="E6" s="11"/>
      <c r="F6" s="11"/>
      <c r="G6" s="12"/>
      <c r="H6" s="11"/>
      <c r="I6" s="11"/>
      <c r="J6" s="11"/>
      <c r="K6" s="11"/>
      <c r="L6" s="12"/>
      <c r="M6" s="45"/>
      <c r="N6" s="45"/>
      <c r="O6" s="11"/>
      <c r="P6" s="11"/>
      <c r="Q6" s="15"/>
    </row>
    <row r="7" spans="2:17" ht="18" customHeight="1" x14ac:dyDescent="0.35">
      <c r="B7" s="10"/>
      <c r="C7" s="12" t="s">
        <v>147</v>
      </c>
      <c r="D7" s="12"/>
      <c r="E7" s="11"/>
      <c r="F7" s="11" t="s">
        <v>47</v>
      </c>
      <c r="G7" s="12"/>
      <c r="H7" s="11" t="s">
        <v>34</v>
      </c>
      <c r="I7" s="11"/>
      <c r="J7" s="11" t="s">
        <v>57</v>
      </c>
      <c r="K7" s="11"/>
      <c r="L7" s="12"/>
      <c r="M7" s="45" t="s">
        <v>136</v>
      </c>
      <c r="N7" s="45"/>
      <c r="O7" s="11" t="s">
        <v>137</v>
      </c>
      <c r="P7" s="11"/>
      <c r="Q7" s="15"/>
    </row>
    <row r="8" spans="2:17" ht="18" customHeight="1" x14ac:dyDescent="0.35">
      <c r="B8" s="10"/>
      <c r="C8" s="12" t="s">
        <v>148</v>
      </c>
      <c r="D8" s="12"/>
      <c r="E8" s="11"/>
      <c r="F8" s="11" t="s">
        <v>47</v>
      </c>
      <c r="G8" s="12"/>
      <c r="H8" s="11" t="s">
        <v>34</v>
      </c>
      <c r="I8" s="11"/>
      <c r="J8" s="11" t="s">
        <v>57</v>
      </c>
      <c r="K8" s="11"/>
      <c r="L8" s="12"/>
      <c r="M8" s="45" t="s">
        <v>136</v>
      </c>
      <c r="N8" s="45"/>
      <c r="O8" s="11" t="s">
        <v>137</v>
      </c>
      <c r="P8" s="11"/>
      <c r="Q8" s="15"/>
    </row>
    <row r="9" spans="2:17" ht="18" customHeight="1" x14ac:dyDescent="0.35">
      <c r="B9" s="10"/>
      <c r="C9" s="12" t="s">
        <v>149</v>
      </c>
      <c r="D9" s="12"/>
      <c r="E9" s="11"/>
      <c r="F9" s="11" t="s">
        <v>47</v>
      </c>
      <c r="G9" s="12"/>
      <c r="H9" s="11" t="s">
        <v>34</v>
      </c>
      <c r="I9" s="11"/>
      <c r="J9" s="11" t="s">
        <v>57</v>
      </c>
      <c r="K9" s="11"/>
      <c r="L9" s="12"/>
      <c r="M9" s="45" t="s">
        <v>136</v>
      </c>
      <c r="N9" s="45"/>
      <c r="O9" s="11" t="s">
        <v>137</v>
      </c>
      <c r="P9" s="11"/>
      <c r="Q9" s="15" t="s">
        <v>150</v>
      </c>
    </row>
    <row r="10" spans="2:17" ht="18" customHeight="1" x14ac:dyDescent="0.35">
      <c r="B10" s="10"/>
      <c r="C10" s="11"/>
      <c r="D10" s="12"/>
      <c r="E10" s="11"/>
      <c r="F10" s="11"/>
      <c r="G10" s="12"/>
      <c r="H10" s="11"/>
      <c r="I10" s="11"/>
      <c r="J10" s="11"/>
      <c r="K10" s="11"/>
      <c r="L10" s="12"/>
      <c r="M10" s="45"/>
      <c r="N10" s="45"/>
      <c r="O10" s="11"/>
      <c r="P10" s="11"/>
      <c r="Q10" s="15"/>
    </row>
    <row r="11" spans="2:17" x14ac:dyDescent="0.35">
      <c r="B11" s="16"/>
      <c r="C11" s="16"/>
      <c r="D11" s="24"/>
      <c r="E11" s="24"/>
      <c r="F11" s="16"/>
      <c r="G11" s="16"/>
      <c r="H11" s="24"/>
      <c r="I11" s="24"/>
      <c r="J11" s="24"/>
      <c r="K11" s="17"/>
    </row>
    <row r="12" spans="2:17" x14ac:dyDescent="0.35">
      <c r="B12" s="16" t="s">
        <v>39</v>
      </c>
      <c r="C12" s="16"/>
      <c r="D12" s="24"/>
      <c r="E12" s="24"/>
      <c r="F12" s="16"/>
      <c r="G12" s="16"/>
      <c r="H12" s="24"/>
      <c r="I12" s="24"/>
      <c r="J12" s="24"/>
      <c r="K12" s="17"/>
    </row>
    <row r="13" spans="2:17" x14ac:dyDescent="0.35">
      <c r="B13" s="543"/>
      <c r="C13" s="544"/>
      <c r="D13" s="544"/>
      <c r="E13" s="544"/>
      <c r="F13" s="544"/>
      <c r="G13" s="544"/>
      <c r="H13" s="544"/>
      <c r="I13" s="544"/>
      <c r="J13" s="544"/>
      <c r="K13" s="545"/>
    </row>
    <row r="15" spans="2:17" ht="27" x14ac:dyDescent="0.35">
      <c r="B15" s="18" t="s">
        <v>13</v>
      </c>
    </row>
    <row r="16" spans="2:17" x14ac:dyDescent="0.35">
      <c r="B16" s="472"/>
      <c r="C16" s="473"/>
      <c r="D16" s="473"/>
      <c r="E16" s="473"/>
      <c r="F16" s="473"/>
      <c r="G16" s="473"/>
      <c r="H16" s="473"/>
      <c r="I16" s="473"/>
      <c r="J16" s="473"/>
      <c r="K16" s="474"/>
    </row>
    <row r="17" spans="2:11" x14ac:dyDescent="0.35">
      <c r="B17" s="475"/>
      <c r="C17" s="476"/>
      <c r="D17" s="476"/>
      <c r="E17" s="476"/>
      <c r="F17" s="476"/>
      <c r="G17" s="476"/>
      <c r="H17" s="476"/>
      <c r="I17" s="476"/>
      <c r="J17" s="476"/>
      <c r="K17" s="477"/>
    </row>
    <row r="18" spans="2:11" x14ac:dyDescent="0.35">
      <c r="B18" s="475"/>
      <c r="C18" s="476"/>
      <c r="D18" s="476"/>
      <c r="E18" s="476"/>
      <c r="F18" s="476"/>
      <c r="G18" s="476"/>
      <c r="H18" s="476"/>
      <c r="I18" s="476"/>
      <c r="J18" s="476"/>
      <c r="K18" s="477"/>
    </row>
    <row r="19" spans="2:11" x14ac:dyDescent="0.35">
      <c r="B19" s="475"/>
      <c r="C19" s="476"/>
      <c r="D19" s="476"/>
      <c r="E19" s="476"/>
      <c r="F19" s="476"/>
      <c r="G19" s="476"/>
      <c r="H19" s="476"/>
      <c r="I19" s="476"/>
      <c r="J19" s="476"/>
      <c r="K19" s="477"/>
    </row>
    <row r="20" spans="2:11" x14ac:dyDescent="0.35">
      <c r="B20" s="475"/>
      <c r="C20" s="476"/>
      <c r="D20" s="476"/>
      <c r="E20" s="476"/>
      <c r="F20" s="476"/>
      <c r="G20" s="476"/>
      <c r="H20" s="476"/>
      <c r="I20" s="476"/>
      <c r="J20" s="476"/>
      <c r="K20" s="477"/>
    </row>
    <row r="21" spans="2:11" x14ac:dyDescent="0.35">
      <c r="B21" s="478"/>
      <c r="C21" s="479"/>
      <c r="D21" s="479"/>
      <c r="E21" s="479"/>
      <c r="F21" s="479"/>
      <c r="G21" s="479"/>
      <c r="H21" s="479"/>
      <c r="I21" s="479"/>
      <c r="J21" s="479"/>
      <c r="K21" s="480"/>
    </row>
    <row r="23" spans="2:11" ht="27" x14ac:dyDescent="0.35">
      <c r="B23" s="18" t="s">
        <v>14</v>
      </c>
    </row>
    <row r="24" spans="2:11" x14ac:dyDescent="0.35">
      <c r="B24" s="481" t="s">
        <v>15</v>
      </c>
      <c r="C24" s="482"/>
      <c r="D24" s="482"/>
      <c r="E24" s="482"/>
      <c r="F24" s="482"/>
      <c r="G24" s="482"/>
      <c r="H24" s="482"/>
      <c r="I24" s="482"/>
      <c r="J24" s="482"/>
      <c r="K24" s="483"/>
    </row>
    <row r="25" spans="2:11" x14ac:dyDescent="0.35">
      <c r="B25" s="484"/>
      <c r="C25" s="485"/>
      <c r="D25" s="485"/>
      <c r="E25" s="485"/>
      <c r="F25" s="485"/>
      <c r="G25" s="485"/>
      <c r="H25" s="485"/>
      <c r="I25" s="485"/>
      <c r="J25" s="485"/>
      <c r="K25" s="486"/>
    </row>
    <row r="26" spans="2:11" x14ac:dyDescent="0.35">
      <c r="B26" s="484"/>
      <c r="C26" s="485"/>
      <c r="D26" s="485"/>
      <c r="E26" s="485"/>
      <c r="F26" s="485"/>
      <c r="G26" s="485"/>
      <c r="H26" s="485"/>
      <c r="I26" s="485"/>
      <c r="J26" s="485"/>
      <c r="K26" s="486"/>
    </row>
    <row r="27" spans="2:11" x14ac:dyDescent="0.35">
      <c r="B27" s="484"/>
      <c r="C27" s="485"/>
      <c r="D27" s="485"/>
      <c r="E27" s="485"/>
      <c r="F27" s="485"/>
      <c r="G27" s="485"/>
      <c r="H27" s="485"/>
      <c r="I27" s="485"/>
      <c r="J27" s="485"/>
      <c r="K27" s="486"/>
    </row>
    <row r="28" spans="2:11" x14ac:dyDescent="0.35">
      <c r="B28" s="484"/>
      <c r="C28" s="485"/>
      <c r="D28" s="485"/>
      <c r="E28" s="485"/>
      <c r="F28" s="485"/>
      <c r="G28" s="485"/>
      <c r="H28" s="485"/>
      <c r="I28" s="485"/>
      <c r="J28" s="485"/>
      <c r="K28" s="486"/>
    </row>
    <row r="29" spans="2:11" x14ac:dyDescent="0.35">
      <c r="B29" s="487"/>
      <c r="C29" s="488"/>
      <c r="D29" s="488"/>
      <c r="E29" s="488"/>
      <c r="F29" s="488"/>
      <c r="G29" s="488"/>
      <c r="H29" s="488"/>
      <c r="I29" s="488"/>
      <c r="J29" s="488"/>
      <c r="K29" s="489"/>
    </row>
  </sheetData>
  <mergeCells count="4">
    <mergeCell ref="B13:K13"/>
    <mergeCell ref="B16:K21"/>
    <mergeCell ref="B24:K29"/>
    <mergeCell ref="B3:G3"/>
  </mergeCells>
  <phoneticPr fontId="12" type="noConversion"/>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N80"/>
  <sheetViews>
    <sheetView zoomScale="70" zoomScaleNormal="70" workbookViewId="0">
      <selection activeCell="B75" sqref="B75:K80"/>
    </sheetView>
  </sheetViews>
  <sheetFormatPr defaultColWidth="9.109375" defaultRowHeight="18" x14ac:dyDescent="0.35"/>
  <cols>
    <col min="1" max="1" width="9.109375" style="1"/>
    <col min="2" max="2" width="21.6640625" style="1" customWidth="1"/>
    <col min="3" max="4" width="50.77734375" style="1" customWidth="1"/>
    <col min="5" max="5" width="13.33203125" style="2" customWidth="1"/>
    <col min="6" max="6" width="13" style="1" bestFit="1" customWidth="1"/>
    <col min="7" max="7" width="13.33203125" style="86" customWidth="1"/>
    <col min="8" max="8" width="13.33203125" style="1" customWidth="1"/>
    <col min="9" max="10" width="30.77734375" style="2" customWidth="1"/>
    <col min="11" max="12" width="13.33203125" style="1" customWidth="1"/>
    <col min="13" max="14" width="30.77734375" style="1" customWidth="1"/>
    <col min="15" max="19" width="9.109375" style="1"/>
    <col min="20" max="20" width="15.88671875" style="1" customWidth="1"/>
    <col min="21" max="16384" width="9.109375" style="1"/>
  </cols>
  <sheetData>
    <row r="2" spans="2:14" ht="27" x14ac:dyDescent="0.5">
      <c r="B2" s="21" t="s">
        <v>151</v>
      </c>
    </row>
    <row r="3" spans="2:14" ht="55.15" customHeight="1" x14ac:dyDescent="0.35">
      <c r="B3" s="565" t="s">
        <v>1580</v>
      </c>
      <c r="C3" s="565"/>
      <c r="D3" s="565"/>
      <c r="E3" s="565"/>
      <c r="F3" s="563"/>
      <c r="G3" s="564"/>
    </row>
    <row r="4" spans="2:14" ht="17.25" customHeight="1" x14ac:dyDescent="0.35"/>
    <row r="5" spans="2:14" ht="60.75" x14ac:dyDescent="0.35">
      <c r="B5" s="377" t="s">
        <v>17</v>
      </c>
      <c r="C5" s="377" t="s">
        <v>152</v>
      </c>
      <c r="D5" s="377" t="s">
        <v>153</v>
      </c>
      <c r="E5" s="377" t="s">
        <v>21</v>
      </c>
      <c r="F5" s="377" t="s">
        <v>22</v>
      </c>
      <c r="G5" s="377" t="s">
        <v>856</v>
      </c>
      <c r="H5" s="377" t="s">
        <v>24</v>
      </c>
      <c r="I5" s="377" t="s">
        <v>154</v>
      </c>
      <c r="J5" s="377" t="s">
        <v>1582</v>
      </c>
      <c r="K5" s="377" t="s">
        <v>27</v>
      </c>
      <c r="L5" s="377" t="s">
        <v>28</v>
      </c>
      <c r="M5" s="377" t="s">
        <v>1565</v>
      </c>
      <c r="N5" s="377" t="s">
        <v>30</v>
      </c>
    </row>
    <row r="6" spans="2:14" ht="18" customHeight="1" x14ac:dyDescent="0.35">
      <c r="B6" s="383" t="s">
        <v>155</v>
      </c>
      <c r="C6" s="337" t="s">
        <v>201</v>
      </c>
      <c r="D6" s="339" t="s">
        <v>492</v>
      </c>
      <c r="E6" s="430"/>
      <c r="F6" s="337" t="s">
        <v>536</v>
      </c>
      <c r="G6" s="371">
        <f>Table197128[[#This Row],[Amount]]*1000</f>
        <v>0</v>
      </c>
      <c r="H6" s="337" t="s">
        <v>33</v>
      </c>
      <c r="I6" s="339"/>
      <c r="J6" s="340" t="s">
        <v>200</v>
      </c>
      <c r="K6" s="339"/>
      <c r="L6" s="337" t="s">
        <v>35</v>
      </c>
      <c r="M6" s="339"/>
      <c r="N6" s="339"/>
    </row>
    <row r="7" spans="2:14" ht="18" customHeight="1" x14ac:dyDescent="0.35">
      <c r="B7" s="385"/>
      <c r="C7" s="341" t="s">
        <v>201</v>
      </c>
      <c r="D7" s="342" t="s">
        <v>493</v>
      </c>
      <c r="E7" s="430"/>
      <c r="F7" s="337" t="s">
        <v>536</v>
      </c>
      <c r="G7" s="431">
        <f>Table197128[[#This Row],[Amount]]*1000</f>
        <v>0</v>
      </c>
      <c r="H7" s="337" t="s">
        <v>33</v>
      </c>
      <c r="I7" s="342"/>
      <c r="J7" s="340" t="s">
        <v>200</v>
      </c>
      <c r="K7" s="339"/>
      <c r="L7" s="337" t="s">
        <v>35</v>
      </c>
      <c r="M7" s="385"/>
      <c r="N7" s="385"/>
    </row>
    <row r="8" spans="2:14" ht="18" customHeight="1" x14ac:dyDescent="0.35">
      <c r="B8" s="385"/>
      <c r="C8" s="341" t="s">
        <v>201</v>
      </c>
      <c r="D8" s="342" t="s">
        <v>494</v>
      </c>
      <c r="E8" s="430"/>
      <c r="F8" s="337" t="s">
        <v>536</v>
      </c>
      <c r="G8" s="431">
        <f>Table197128[[#This Row],[Amount]]*1000</f>
        <v>0</v>
      </c>
      <c r="H8" s="337" t="s">
        <v>33</v>
      </c>
      <c r="I8" s="342"/>
      <c r="J8" s="340" t="s">
        <v>200</v>
      </c>
      <c r="K8" s="339"/>
      <c r="L8" s="337" t="s">
        <v>35</v>
      </c>
      <c r="M8" s="385"/>
      <c r="N8" s="385"/>
    </row>
    <row r="9" spans="2:14" ht="18" customHeight="1" x14ac:dyDescent="0.35">
      <c r="B9" s="385"/>
      <c r="C9" s="341" t="s">
        <v>201</v>
      </c>
      <c r="D9" s="342" t="s">
        <v>495</v>
      </c>
      <c r="E9" s="430"/>
      <c r="F9" s="337" t="s">
        <v>536</v>
      </c>
      <c r="G9" s="431">
        <f>Table197128[[#This Row],[Amount]]*1000</f>
        <v>0</v>
      </c>
      <c r="H9" s="337" t="s">
        <v>33</v>
      </c>
      <c r="I9" s="342"/>
      <c r="J9" s="340" t="s">
        <v>200</v>
      </c>
      <c r="K9" s="339"/>
      <c r="L9" s="337" t="s">
        <v>35</v>
      </c>
      <c r="M9" s="385"/>
      <c r="N9" s="385"/>
    </row>
    <row r="10" spans="2:14" ht="18" customHeight="1" x14ac:dyDescent="0.35">
      <c r="B10" s="385"/>
      <c r="C10" s="341" t="s">
        <v>201</v>
      </c>
      <c r="D10" s="342" t="s">
        <v>496</v>
      </c>
      <c r="E10" s="430"/>
      <c r="F10" s="337" t="s">
        <v>536</v>
      </c>
      <c r="G10" s="431">
        <f>Table197128[[#This Row],[Amount]]*1000</f>
        <v>0</v>
      </c>
      <c r="H10" s="337" t="s">
        <v>33</v>
      </c>
      <c r="I10" s="342"/>
      <c r="J10" s="340" t="s">
        <v>200</v>
      </c>
      <c r="K10" s="339"/>
      <c r="L10" s="337" t="s">
        <v>35</v>
      </c>
      <c r="M10" s="385"/>
      <c r="N10" s="385"/>
    </row>
    <row r="11" spans="2:14" ht="18" customHeight="1" x14ac:dyDescent="0.35">
      <c r="B11" s="385"/>
      <c r="C11" s="341" t="s">
        <v>201</v>
      </c>
      <c r="D11" s="339" t="s">
        <v>497</v>
      </c>
      <c r="E11" s="430"/>
      <c r="F11" s="337" t="s">
        <v>536</v>
      </c>
      <c r="G11" s="431">
        <f>Table197128[[#This Row],[Amount]]*1000</f>
        <v>0</v>
      </c>
      <c r="H11" s="337" t="s">
        <v>33</v>
      </c>
      <c r="I11" s="342"/>
      <c r="J11" s="340" t="s">
        <v>200</v>
      </c>
      <c r="K11" s="339"/>
      <c r="L11" s="337" t="s">
        <v>35</v>
      </c>
      <c r="M11" s="385"/>
      <c r="N11" s="385"/>
    </row>
    <row r="12" spans="2:14" ht="18" customHeight="1" x14ac:dyDescent="0.35">
      <c r="B12" s="385"/>
      <c r="C12" s="341" t="s">
        <v>201</v>
      </c>
      <c r="D12" s="342" t="s">
        <v>498</v>
      </c>
      <c r="E12" s="430"/>
      <c r="F12" s="337" t="s">
        <v>536</v>
      </c>
      <c r="G12" s="431">
        <f>Table197128[[#This Row],[Amount]]*1000</f>
        <v>0</v>
      </c>
      <c r="H12" s="337" t="s">
        <v>33</v>
      </c>
      <c r="I12" s="342"/>
      <c r="J12" s="340" t="s">
        <v>200</v>
      </c>
      <c r="K12" s="339"/>
      <c r="L12" s="337" t="s">
        <v>35</v>
      </c>
      <c r="M12" s="385"/>
      <c r="N12" s="385"/>
    </row>
    <row r="13" spans="2:14" ht="18" customHeight="1" x14ac:dyDescent="0.35">
      <c r="B13" s="385"/>
      <c r="C13" s="341" t="s">
        <v>201</v>
      </c>
      <c r="D13" s="342" t="s">
        <v>499</v>
      </c>
      <c r="E13" s="430"/>
      <c r="F13" s="337" t="s">
        <v>536</v>
      </c>
      <c r="G13" s="431">
        <f>Table197128[[#This Row],[Amount]]*1000</f>
        <v>0</v>
      </c>
      <c r="H13" s="337" t="s">
        <v>33</v>
      </c>
      <c r="I13" s="342"/>
      <c r="J13" s="340" t="s">
        <v>200</v>
      </c>
      <c r="K13" s="339"/>
      <c r="L13" s="337" t="s">
        <v>35</v>
      </c>
      <c r="M13" s="385"/>
      <c r="N13" s="385"/>
    </row>
    <row r="14" spans="2:14" ht="18" customHeight="1" x14ac:dyDescent="0.35">
      <c r="B14" s="385"/>
      <c r="C14" s="341" t="s">
        <v>201</v>
      </c>
      <c r="D14" s="342" t="s">
        <v>500</v>
      </c>
      <c r="E14" s="430"/>
      <c r="F14" s="337" t="s">
        <v>536</v>
      </c>
      <c r="G14" s="431">
        <f>Table197128[[#This Row],[Amount]]*1000</f>
        <v>0</v>
      </c>
      <c r="H14" s="337" t="s">
        <v>33</v>
      </c>
      <c r="I14" s="342"/>
      <c r="J14" s="340" t="s">
        <v>200</v>
      </c>
      <c r="K14" s="339"/>
      <c r="L14" s="337" t="s">
        <v>35</v>
      </c>
      <c r="M14" s="385"/>
      <c r="N14" s="385"/>
    </row>
    <row r="15" spans="2:14" ht="18" customHeight="1" x14ac:dyDescent="0.35">
      <c r="B15" s="385"/>
      <c r="C15" s="341" t="s">
        <v>201</v>
      </c>
      <c r="D15" s="342" t="s">
        <v>500</v>
      </c>
      <c r="E15" s="432"/>
      <c r="F15" s="341" t="s">
        <v>536</v>
      </c>
      <c r="G15" s="431">
        <f>Table197128[[#This Row],[Amount]]*1000</f>
        <v>0</v>
      </c>
      <c r="H15" s="337" t="s">
        <v>33</v>
      </c>
      <c r="I15" s="342"/>
      <c r="J15" s="340" t="s">
        <v>200</v>
      </c>
      <c r="K15" s="339"/>
      <c r="L15" s="337" t="s">
        <v>35</v>
      </c>
      <c r="M15" s="385"/>
      <c r="N15" s="385"/>
    </row>
    <row r="16" spans="2:14" ht="18" customHeight="1" x14ac:dyDescent="0.35">
      <c r="B16" s="385"/>
      <c r="C16" s="341" t="s">
        <v>201</v>
      </c>
      <c r="D16" s="342" t="s">
        <v>501</v>
      </c>
      <c r="E16" s="430"/>
      <c r="F16" s="337" t="s">
        <v>536</v>
      </c>
      <c r="G16" s="431">
        <f>Table197128[[#This Row],[Amount]]*1000</f>
        <v>0</v>
      </c>
      <c r="H16" s="337" t="s">
        <v>33</v>
      </c>
      <c r="I16" s="342"/>
      <c r="J16" s="340" t="s">
        <v>200</v>
      </c>
      <c r="K16" s="339"/>
      <c r="L16" s="337" t="s">
        <v>35</v>
      </c>
      <c r="M16" s="385"/>
      <c r="N16" s="385"/>
    </row>
    <row r="17" spans="2:14" ht="18" customHeight="1" x14ac:dyDescent="0.35">
      <c r="B17" s="385"/>
      <c r="C17" s="341" t="s">
        <v>201</v>
      </c>
      <c r="D17" s="342" t="s">
        <v>502</v>
      </c>
      <c r="E17" s="430"/>
      <c r="F17" s="337" t="s">
        <v>536</v>
      </c>
      <c r="G17" s="431">
        <f>Table197128[[#This Row],[Amount]]*1000</f>
        <v>0</v>
      </c>
      <c r="H17" s="337" t="s">
        <v>33</v>
      </c>
      <c r="I17" s="342"/>
      <c r="J17" s="340" t="s">
        <v>200</v>
      </c>
      <c r="K17" s="339"/>
      <c r="L17" s="337" t="s">
        <v>35</v>
      </c>
      <c r="M17" s="385"/>
      <c r="N17" s="385"/>
    </row>
    <row r="18" spans="2:14" ht="18" customHeight="1" x14ac:dyDescent="0.35">
      <c r="B18" s="385"/>
      <c r="C18" s="341" t="s">
        <v>201</v>
      </c>
      <c r="D18" s="342" t="s">
        <v>503</v>
      </c>
      <c r="E18" s="430"/>
      <c r="F18" s="337" t="s">
        <v>536</v>
      </c>
      <c r="G18" s="431">
        <f>Table197128[[#This Row],[Amount]]*1000</f>
        <v>0</v>
      </c>
      <c r="H18" s="337" t="s">
        <v>33</v>
      </c>
      <c r="I18" s="342"/>
      <c r="J18" s="340" t="s">
        <v>200</v>
      </c>
      <c r="K18" s="339"/>
      <c r="L18" s="337" t="s">
        <v>35</v>
      </c>
      <c r="M18" s="385"/>
      <c r="N18" s="385"/>
    </row>
    <row r="19" spans="2:14" ht="18" customHeight="1" x14ac:dyDescent="0.35">
      <c r="B19" s="385"/>
      <c r="C19" s="341" t="s">
        <v>201</v>
      </c>
      <c r="D19" s="342" t="s">
        <v>504</v>
      </c>
      <c r="E19" s="430"/>
      <c r="F19" s="337" t="s">
        <v>536</v>
      </c>
      <c r="G19" s="431">
        <f>Table197128[[#This Row],[Amount]]*1000</f>
        <v>0</v>
      </c>
      <c r="H19" s="337" t="s">
        <v>33</v>
      </c>
      <c r="I19" s="342"/>
      <c r="J19" s="340" t="s">
        <v>200</v>
      </c>
      <c r="K19" s="339"/>
      <c r="L19" s="337" t="s">
        <v>35</v>
      </c>
      <c r="M19" s="385"/>
      <c r="N19" s="385"/>
    </row>
    <row r="20" spans="2:14" ht="18" customHeight="1" x14ac:dyDescent="0.35">
      <c r="B20" s="385"/>
      <c r="C20" s="341" t="s">
        <v>201</v>
      </c>
      <c r="D20" s="342" t="s">
        <v>505</v>
      </c>
      <c r="E20" s="430"/>
      <c r="F20" s="337" t="s">
        <v>536</v>
      </c>
      <c r="G20" s="431">
        <f>Table197128[[#This Row],[Amount]]*1000</f>
        <v>0</v>
      </c>
      <c r="H20" s="337" t="s">
        <v>33</v>
      </c>
      <c r="I20" s="342"/>
      <c r="J20" s="340" t="s">
        <v>200</v>
      </c>
      <c r="K20" s="339"/>
      <c r="L20" s="337" t="s">
        <v>35</v>
      </c>
      <c r="M20" s="385"/>
      <c r="N20" s="385"/>
    </row>
    <row r="21" spans="2:14" ht="18" customHeight="1" x14ac:dyDescent="0.35">
      <c r="B21" s="385"/>
      <c r="C21" s="341" t="s">
        <v>201</v>
      </c>
      <c r="D21" s="342" t="s">
        <v>506</v>
      </c>
      <c r="E21" s="430"/>
      <c r="F21" s="337" t="s">
        <v>536</v>
      </c>
      <c r="G21" s="431">
        <f>Table197128[[#This Row],[Amount]]*1000</f>
        <v>0</v>
      </c>
      <c r="H21" s="337" t="s">
        <v>33</v>
      </c>
      <c r="I21" s="342"/>
      <c r="J21" s="340" t="s">
        <v>200</v>
      </c>
      <c r="K21" s="339"/>
      <c r="L21" s="337" t="s">
        <v>35</v>
      </c>
      <c r="M21" s="385"/>
      <c r="N21" s="385"/>
    </row>
    <row r="22" spans="2:14" ht="18" customHeight="1" x14ac:dyDescent="0.35">
      <c r="B22" s="385"/>
      <c r="C22" s="341" t="s">
        <v>201</v>
      </c>
      <c r="D22" s="342" t="s">
        <v>507</v>
      </c>
      <c r="E22" s="430"/>
      <c r="F22" s="337" t="s">
        <v>536</v>
      </c>
      <c r="G22" s="431">
        <f>Table197128[[#This Row],[Amount]]*1000</f>
        <v>0</v>
      </c>
      <c r="H22" s="337" t="s">
        <v>33</v>
      </c>
      <c r="I22" s="342"/>
      <c r="J22" s="340" t="s">
        <v>200</v>
      </c>
      <c r="K22" s="339"/>
      <c r="L22" s="337" t="s">
        <v>35</v>
      </c>
      <c r="M22" s="385"/>
      <c r="N22" s="385"/>
    </row>
    <row r="23" spans="2:14" ht="18" customHeight="1" x14ac:dyDescent="0.35">
      <c r="B23" s="385"/>
      <c r="C23" s="341" t="s">
        <v>201</v>
      </c>
      <c r="D23" s="342" t="s">
        <v>508</v>
      </c>
      <c r="E23" s="430"/>
      <c r="F23" s="337" t="s">
        <v>536</v>
      </c>
      <c r="G23" s="431">
        <f>Table197128[[#This Row],[Amount]]*1000</f>
        <v>0</v>
      </c>
      <c r="H23" s="337" t="s">
        <v>33</v>
      </c>
      <c r="I23" s="342"/>
      <c r="J23" s="340" t="s">
        <v>200</v>
      </c>
      <c r="K23" s="339"/>
      <c r="L23" s="337" t="s">
        <v>35</v>
      </c>
      <c r="M23" s="385"/>
      <c r="N23" s="385"/>
    </row>
    <row r="24" spans="2:14" ht="18" customHeight="1" x14ac:dyDescent="0.35">
      <c r="B24" s="385"/>
      <c r="C24" s="341" t="s">
        <v>201</v>
      </c>
      <c r="D24" s="342" t="s">
        <v>509</v>
      </c>
      <c r="E24" s="430"/>
      <c r="F24" s="337" t="s">
        <v>536</v>
      </c>
      <c r="G24" s="431">
        <f>Table197128[[#This Row],[Amount]]*1000</f>
        <v>0</v>
      </c>
      <c r="H24" s="337" t="s">
        <v>33</v>
      </c>
      <c r="I24" s="342"/>
      <c r="J24" s="340" t="s">
        <v>200</v>
      </c>
      <c r="K24" s="339"/>
      <c r="L24" s="337" t="s">
        <v>35</v>
      </c>
      <c r="M24" s="385"/>
      <c r="N24" s="385"/>
    </row>
    <row r="25" spans="2:14" ht="18" customHeight="1" x14ac:dyDescent="0.35">
      <c r="B25" s="385"/>
      <c r="C25" s="341" t="s">
        <v>201</v>
      </c>
      <c r="D25" s="342" t="s">
        <v>510</v>
      </c>
      <c r="E25" s="430"/>
      <c r="F25" s="337" t="s">
        <v>536</v>
      </c>
      <c r="G25" s="431">
        <f>Table197128[[#This Row],[Amount]]*1000</f>
        <v>0</v>
      </c>
      <c r="H25" s="337" t="s">
        <v>33</v>
      </c>
      <c r="I25" s="342"/>
      <c r="J25" s="340" t="s">
        <v>200</v>
      </c>
      <c r="K25" s="339"/>
      <c r="L25" s="337" t="s">
        <v>35</v>
      </c>
      <c r="M25" s="385"/>
      <c r="N25" s="385"/>
    </row>
    <row r="26" spans="2:14" ht="18" customHeight="1" x14ac:dyDescent="0.35">
      <c r="B26" s="385"/>
      <c r="C26" s="341" t="s">
        <v>201</v>
      </c>
      <c r="D26" s="342" t="s">
        <v>511</v>
      </c>
      <c r="E26" s="430"/>
      <c r="F26" s="337" t="s">
        <v>536</v>
      </c>
      <c r="G26" s="431">
        <f>Table197128[[#This Row],[Amount]]*1000</f>
        <v>0</v>
      </c>
      <c r="H26" s="337" t="s">
        <v>33</v>
      </c>
      <c r="I26" s="342"/>
      <c r="J26" s="340" t="s">
        <v>200</v>
      </c>
      <c r="K26" s="339"/>
      <c r="L26" s="337" t="s">
        <v>35</v>
      </c>
      <c r="M26" s="385"/>
      <c r="N26" s="385"/>
    </row>
    <row r="27" spans="2:14" ht="18" customHeight="1" x14ac:dyDescent="0.35">
      <c r="B27" s="385"/>
      <c r="C27" s="341" t="s">
        <v>201</v>
      </c>
      <c r="D27" s="342" t="s">
        <v>511</v>
      </c>
      <c r="E27" s="432"/>
      <c r="F27" s="341" t="s">
        <v>536</v>
      </c>
      <c r="G27" s="431">
        <f>Table197128[[#This Row],[Amount]]*1000</f>
        <v>0</v>
      </c>
      <c r="H27" s="337" t="s">
        <v>33</v>
      </c>
      <c r="I27" s="342"/>
      <c r="J27" s="340" t="s">
        <v>200</v>
      </c>
      <c r="K27" s="339"/>
      <c r="L27" s="337" t="s">
        <v>35</v>
      </c>
      <c r="M27" s="385"/>
      <c r="N27" s="385"/>
    </row>
    <row r="28" spans="2:14" ht="18" customHeight="1" x14ac:dyDescent="0.35">
      <c r="B28" s="385"/>
      <c r="C28" s="341" t="s">
        <v>201</v>
      </c>
      <c r="D28" s="342" t="s">
        <v>512</v>
      </c>
      <c r="E28" s="430"/>
      <c r="F28" s="337" t="s">
        <v>536</v>
      </c>
      <c r="G28" s="431">
        <f>Table197128[[#This Row],[Amount]]*1000</f>
        <v>0</v>
      </c>
      <c r="H28" s="337" t="s">
        <v>33</v>
      </c>
      <c r="I28" s="342"/>
      <c r="J28" s="340" t="s">
        <v>200</v>
      </c>
      <c r="K28" s="339"/>
      <c r="L28" s="337" t="s">
        <v>35</v>
      </c>
      <c r="M28" s="385"/>
      <c r="N28" s="385"/>
    </row>
    <row r="29" spans="2:14" ht="18" customHeight="1" x14ac:dyDescent="0.35">
      <c r="B29" s="385"/>
      <c r="C29" s="341" t="s">
        <v>201</v>
      </c>
      <c r="D29" s="342" t="s">
        <v>513</v>
      </c>
      <c r="E29" s="430"/>
      <c r="F29" s="337" t="s">
        <v>536</v>
      </c>
      <c r="G29" s="431">
        <f>Table197128[[#This Row],[Amount]]*1000</f>
        <v>0</v>
      </c>
      <c r="H29" s="337" t="s">
        <v>33</v>
      </c>
      <c r="I29" s="342"/>
      <c r="J29" s="340" t="s">
        <v>200</v>
      </c>
      <c r="K29" s="339"/>
      <c r="L29" s="337" t="s">
        <v>35</v>
      </c>
      <c r="M29" s="385"/>
      <c r="N29" s="385"/>
    </row>
    <row r="30" spans="2:14" ht="18" customHeight="1" x14ac:dyDescent="0.35">
      <c r="B30" s="385"/>
      <c r="C30" s="341" t="s">
        <v>201</v>
      </c>
      <c r="D30" s="342" t="s">
        <v>514</v>
      </c>
      <c r="E30" s="430"/>
      <c r="F30" s="337" t="s">
        <v>536</v>
      </c>
      <c r="G30" s="431">
        <f>Table197128[[#This Row],[Amount]]*1000</f>
        <v>0</v>
      </c>
      <c r="H30" s="337" t="s">
        <v>33</v>
      </c>
      <c r="I30" s="342"/>
      <c r="J30" s="340" t="s">
        <v>200</v>
      </c>
      <c r="K30" s="339"/>
      <c r="L30" s="337" t="s">
        <v>35</v>
      </c>
      <c r="M30" s="385"/>
      <c r="N30" s="385"/>
    </row>
    <row r="31" spans="2:14" ht="18" customHeight="1" x14ac:dyDescent="0.35">
      <c r="B31" s="385"/>
      <c r="C31" s="341" t="s">
        <v>201</v>
      </c>
      <c r="D31" s="342" t="s">
        <v>515</v>
      </c>
      <c r="E31" s="430"/>
      <c r="F31" s="337" t="s">
        <v>536</v>
      </c>
      <c r="G31" s="431">
        <f>Table197128[[#This Row],[Amount]]*1000</f>
        <v>0</v>
      </c>
      <c r="H31" s="337" t="s">
        <v>33</v>
      </c>
      <c r="I31" s="342"/>
      <c r="J31" s="340" t="s">
        <v>200</v>
      </c>
      <c r="K31" s="339"/>
      <c r="L31" s="337" t="s">
        <v>35</v>
      </c>
      <c r="M31" s="385"/>
      <c r="N31" s="385"/>
    </row>
    <row r="32" spans="2:14" ht="18" customHeight="1" x14ac:dyDescent="0.35">
      <c r="B32" s="385"/>
      <c r="C32" s="341" t="s">
        <v>201</v>
      </c>
      <c r="D32" s="342" t="s">
        <v>516</v>
      </c>
      <c r="E32" s="430"/>
      <c r="F32" s="337" t="s">
        <v>536</v>
      </c>
      <c r="G32" s="431">
        <f>Table197128[[#This Row],[Amount]]*1000</f>
        <v>0</v>
      </c>
      <c r="H32" s="337" t="s">
        <v>33</v>
      </c>
      <c r="I32" s="342"/>
      <c r="J32" s="340" t="s">
        <v>200</v>
      </c>
      <c r="K32" s="339"/>
      <c r="L32" s="337" t="s">
        <v>35</v>
      </c>
      <c r="M32" s="385"/>
      <c r="N32" s="385"/>
    </row>
    <row r="33" spans="2:14" ht="18" customHeight="1" x14ac:dyDescent="0.35">
      <c r="B33" s="385"/>
      <c r="C33" s="341" t="s">
        <v>201</v>
      </c>
      <c r="D33" s="342" t="s">
        <v>517</v>
      </c>
      <c r="E33" s="430"/>
      <c r="F33" s="337" t="s">
        <v>536</v>
      </c>
      <c r="G33" s="431">
        <f>Table197128[[#This Row],[Amount]]*1000</f>
        <v>0</v>
      </c>
      <c r="H33" s="337" t="s">
        <v>33</v>
      </c>
      <c r="I33" s="342"/>
      <c r="J33" s="340" t="s">
        <v>200</v>
      </c>
      <c r="K33" s="339"/>
      <c r="L33" s="337" t="s">
        <v>35</v>
      </c>
      <c r="M33" s="385"/>
      <c r="N33" s="385"/>
    </row>
    <row r="34" spans="2:14" ht="18" customHeight="1" x14ac:dyDescent="0.35">
      <c r="B34" s="385"/>
      <c r="C34" s="341" t="s">
        <v>201</v>
      </c>
      <c r="D34" s="342" t="s">
        <v>518</v>
      </c>
      <c r="E34" s="430"/>
      <c r="F34" s="337" t="s">
        <v>536</v>
      </c>
      <c r="G34" s="431">
        <f>Table197128[[#This Row],[Amount]]*1000</f>
        <v>0</v>
      </c>
      <c r="H34" s="337" t="s">
        <v>33</v>
      </c>
      <c r="I34" s="342"/>
      <c r="J34" s="340" t="s">
        <v>200</v>
      </c>
      <c r="K34" s="339"/>
      <c r="L34" s="337" t="s">
        <v>35</v>
      </c>
      <c r="M34" s="385"/>
      <c r="N34" s="385"/>
    </row>
    <row r="35" spans="2:14" ht="18" customHeight="1" x14ac:dyDescent="0.35">
      <c r="B35" s="385"/>
      <c r="C35" s="341" t="s">
        <v>201</v>
      </c>
      <c r="D35" s="342" t="s">
        <v>519</v>
      </c>
      <c r="E35" s="430"/>
      <c r="F35" s="337" t="s">
        <v>536</v>
      </c>
      <c r="G35" s="431">
        <f>Table197128[[#This Row],[Amount]]*1000</f>
        <v>0</v>
      </c>
      <c r="H35" s="337" t="s">
        <v>33</v>
      </c>
      <c r="I35" s="342"/>
      <c r="J35" s="340" t="s">
        <v>200</v>
      </c>
      <c r="K35" s="339"/>
      <c r="L35" s="337" t="s">
        <v>35</v>
      </c>
      <c r="M35" s="385"/>
      <c r="N35" s="385"/>
    </row>
    <row r="36" spans="2:14" ht="18" customHeight="1" x14ac:dyDescent="0.35">
      <c r="B36" s="385"/>
      <c r="C36" s="341" t="s">
        <v>201</v>
      </c>
      <c r="D36" s="342" t="s">
        <v>520</v>
      </c>
      <c r="E36" s="430"/>
      <c r="F36" s="337" t="s">
        <v>536</v>
      </c>
      <c r="G36" s="431">
        <f>Table197128[[#This Row],[Amount]]*1000</f>
        <v>0</v>
      </c>
      <c r="H36" s="337" t="s">
        <v>33</v>
      </c>
      <c r="I36" s="342"/>
      <c r="J36" s="340" t="s">
        <v>200</v>
      </c>
      <c r="K36" s="339"/>
      <c r="L36" s="337" t="s">
        <v>35</v>
      </c>
      <c r="M36" s="385"/>
      <c r="N36" s="385"/>
    </row>
    <row r="37" spans="2:14" ht="18" customHeight="1" x14ac:dyDescent="0.35">
      <c r="B37" s="385"/>
      <c r="C37" s="341" t="s">
        <v>201</v>
      </c>
      <c r="D37" s="342" t="s">
        <v>521</v>
      </c>
      <c r="E37" s="430"/>
      <c r="F37" s="337" t="s">
        <v>536</v>
      </c>
      <c r="G37" s="431">
        <f>Table197128[[#This Row],[Amount]]*1000</f>
        <v>0</v>
      </c>
      <c r="H37" s="337" t="s">
        <v>33</v>
      </c>
      <c r="I37" s="342"/>
      <c r="J37" s="340" t="s">
        <v>200</v>
      </c>
      <c r="K37" s="339"/>
      <c r="L37" s="337" t="s">
        <v>35</v>
      </c>
      <c r="M37" s="385"/>
      <c r="N37" s="385"/>
    </row>
    <row r="38" spans="2:14" ht="18" customHeight="1" x14ac:dyDescent="0.35">
      <c r="B38" s="385"/>
      <c r="C38" s="341" t="s">
        <v>201</v>
      </c>
      <c r="D38" s="342" t="s">
        <v>535</v>
      </c>
      <c r="E38" s="430"/>
      <c r="F38" s="337" t="s">
        <v>537</v>
      </c>
      <c r="G38" s="431">
        <f>Table197128[[#This Row],[Amount]]*1000</f>
        <v>0</v>
      </c>
      <c r="H38" s="337" t="s">
        <v>33</v>
      </c>
      <c r="I38" s="342"/>
      <c r="J38" s="340" t="s">
        <v>200</v>
      </c>
      <c r="K38" s="339"/>
      <c r="L38" s="337" t="s">
        <v>35</v>
      </c>
      <c r="M38" s="385"/>
      <c r="N38" s="385"/>
    </row>
    <row r="39" spans="2:14" ht="18" customHeight="1" x14ac:dyDescent="0.35">
      <c r="B39" s="385"/>
      <c r="C39" s="341" t="s">
        <v>201</v>
      </c>
      <c r="D39" s="342" t="s">
        <v>535</v>
      </c>
      <c r="E39" s="433"/>
      <c r="F39" s="341" t="s">
        <v>537</v>
      </c>
      <c r="G39" s="431">
        <f>Table197128[[#This Row],[Amount]]*1000</f>
        <v>0</v>
      </c>
      <c r="H39" s="337" t="s">
        <v>33</v>
      </c>
      <c r="I39" s="342"/>
      <c r="J39" s="340" t="s">
        <v>200</v>
      </c>
      <c r="K39" s="339"/>
      <c r="L39" s="337" t="s">
        <v>35</v>
      </c>
      <c r="M39" s="385"/>
      <c r="N39" s="385"/>
    </row>
    <row r="40" spans="2:14" ht="18" customHeight="1" x14ac:dyDescent="0.35">
      <c r="B40" s="385"/>
      <c r="C40" s="341" t="s">
        <v>201</v>
      </c>
      <c r="D40" s="342" t="s">
        <v>522</v>
      </c>
      <c r="E40" s="430"/>
      <c r="F40" s="337" t="s">
        <v>536</v>
      </c>
      <c r="G40" s="431">
        <f>Table197128[[#This Row],[Amount]]*1000</f>
        <v>0</v>
      </c>
      <c r="H40" s="337" t="s">
        <v>33</v>
      </c>
      <c r="I40" s="342"/>
      <c r="J40" s="340" t="s">
        <v>200</v>
      </c>
      <c r="K40" s="339"/>
      <c r="L40" s="337" t="s">
        <v>35</v>
      </c>
      <c r="M40" s="385"/>
      <c r="N40" s="385"/>
    </row>
    <row r="41" spans="2:14" ht="18" customHeight="1" x14ac:dyDescent="0.35">
      <c r="B41" s="385"/>
      <c r="C41" s="341" t="s">
        <v>201</v>
      </c>
      <c r="D41" s="342" t="s">
        <v>522</v>
      </c>
      <c r="E41" s="432"/>
      <c r="F41" s="341" t="s">
        <v>536</v>
      </c>
      <c r="G41" s="431">
        <f>Table197128[[#This Row],[Amount]]*1000</f>
        <v>0</v>
      </c>
      <c r="H41" s="337" t="s">
        <v>33</v>
      </c>
      <c r="I41" s="342"/>
      <c r="J41" s="340" t="s">
        <v>200</v>
      </c>
      <c r="K41" s="339"/>
      <c r="L41" s="337" t="s">
        <v>35</v>
      </c>
      <c r="M41" s="385"/>
      <c r="N41" s="385"/>
    </row>
    <row r="42" spans="2:14" ht="18" customHeight="1" x14ac:dyDescent="0.35">
      <c r="B42" s="385"/>
      <c r="C42" s="341" t="s">
        <v>201</v>
      </c>
      <c r="D42" s="342" t="s">
        <v>523</v>
      </c>
      <c r="E42" s="430"/>
      <c r="F42" s="337" t="s">
        <v>536</v>
      </c>
      <c r="G42" s="431">
        <f>Table197128[[#This Row],[Amount]]*1000</f>
        <v>0</v>
      </c>
      <c r="H42" s="337" t="s">
        <v>33</v>
      </c>
      <c r="I42" s="342"/>
      <c r="J42" s="340" t="s">
        <v>200</v>
      </c>
      <c r="K42" s="339"/>
      <c r="L42" s="337" t="s">
        <v>35</v>
      </c>
      <c r="M42" s="385"/>
      <c r="N42" s="385"/>
    </row>
    <row r="43" spans="2:14" ht="18" customHeight="1" x14ac:dyDescent="0.35">
      <c r="B43" s="385"/>
      <c r="C43" s="341" t="s">
        <v>201</v>
      </c>
      <c r="D43" s="342" t="s">
        <v>523</v>
      </c>
      <c r="E43" s="432"/>
      <c r="F43" s="341" t="s">
        <v>536</v>
      </c>
      <c r="G43" s="431">
        <f>Table197128[[#This Row],[Amount]]*1000</f>
        <v>0</v>
      </c>
      <c r="H43" s="337" t="s">
        <v>33</v>
      </c>
      <c r="I43" s="342"/>
      <c r="J43" s="340" t="s">
        <v>200</v>
      </c>
      <c r="K43" s="339"/>
      <c r="L43" s="337" t="s">
        <v>35</v>
      </c>
      <c r="M43" s="385"/>
      <c r="N43" s="385"/>
    </row>
    <row r="44" spans="2:14" ht="18" customHeight="1" x14ac:dyDescent="0.35">
      <c r="B44" s="385"/>
      <c r="C44" s="341" t="s">
        <v>201</v>
      </c>
      <c r="D44" s="342" t="s">
        <v>524</v>
      </c>
      <c r="E44" s="430"/>
      <c r="F44" s="337" t="s">
        <v>536</v>
      </c>
      <c r="G44" s="431">
        <f>Table197128[[#This Row],[Amount]]*1000</f>
        <v>0</v>
      </c>
      <c r="H44" s="337" t="s">
        <v>33</v>
      </c>
      <c r="I44" s="342"/>
      <c r="J44" s="340" t="s">
        <v>200</v>
      </c>
      <c r="K44" s="339"/>
      <c r="L44" s="337" t="s">
        <v>35</v>
      </c>
      <c r="M44" s="385"/>
      <c r="N44" s="385"/>
    </row>
    <row r="45" spans="2:14" ht="18" customHeight="1" x14ac:dyDescent="0.35">
      <c r="B45" s="385"/>
      <c r="C45" s="341" t="s">
        <v>201</v>
      </c>
      <c r="D45" s="342" t="s">
        <v>524</v>
      </c>
      <c r="E45" s="432"/>
      <c r="F45" s="341" t="s">
        <v>536</v>
      </c>
      <c r="G45" s="431">
        <f>Table197128[[#This Row],[Amount]]*1000</f>
        <v>0</v>
      </c>
      <c r="H45" s="337" t="s">
        <v>33</v>
      </c>
      <c r="I45" s="342"/>
      <c r="J45" s="340" t="s">
        <v>200</v>
      </c>
      <c r="K45" s="339"/>
      <c r="L45" s="337" t="s">
        <v>35</v>
      </c>
      <c r="M45" s="385"/>
      <c r="N45" s="385"/>
    </row>
    <row r="46" spans="2:14" ht="18" customHeight="1" x14ac:dyDescent="0.35">
      <c r="B46" s="385"/>
      <c r="C46" s="341" t="s">
        <v>201</v>
      </c>
      <c r="D46" s="342" t="s">
        <v>525</v>
      </c>
      <c r="E46" s="430"/>
      <c r="F46" s="337" t="s">
        <v>536</v>
      </c>
      <c r="G46" s="431">
        <f>Table197128[[#This Row],[Amount]]*1000</f>
        <v>0</v>
      </c>
      <c r="H46" s="337" t="s">
        <v>33</v>
      </c>
      <c r="I46" s="342"/>
      <c r="J46" s="340" t="s">
        <v>200</v>
      </c>
      <c r="K46" s="339"/>
      <c r="L46" s="337" t="s">
        <v>35</v>
      </c>
      <c r="M46" s="385"/>
      <c r="N46" s="385"/>
    </row>
    <row r="47" spans="2:14" ht="18" customHeight="1" x14ac:dyDescent="0.35">
      <c r="B47" s="385"/>
      <c r="C47" s="341" t="s">
        <v>201</v>
      </c>
      <c r="D47" s="342" t="s">
        <v>526</v>
      </c>
      <c r="E47" s="430"/>
      <c r="F47" s="337" t="s">
        <v>536</v>
      </c>
      <c r="G47" s="431">
        <f>Table197128[[#This Row],[Amount]]*1000</f>
        <v>0</v>
      </c>
      <c r="H47" s="337" t="s">
        <v>33</v>
      </c>
      <c r="I47" s="342"/>
      <c r="J47" s="340" t="s">
        <v>200</v>
      </c>
      <c r="K47" s="339"/>
      <c r="L47" s="337" t="s">
        <v>35</v>
      </c>
      <c r="M47" s="385"/>
      <c r="N47" s="385"/>
    </row>
    <row r="48" spans="2:14" ht="18" customHeight="1" x14ac:dyDescent="0.35">
      <c r="B48" s="385"/>
      <c r="C48" s="341" t="s">
        <v>201</v>
      </c>
      <c r="D48" s="342" t="s">
        <v>527</v>
      </c>
      <c r="E48" s="430"/>
      <c r="F48" s="337" t="s">
        <v>536</v>
      </c>
      <c r="G48" s="431">
        <f>Table197128[[#This Row],[Amount]]*1000</f>
        <v>0</v>
      </c>
      <c r="H48" s="337" t="s">
        <v>33</v>
      </c>
      <c r="I48" s="342"/>
      <c r="J48" s="340" t="s">
        <v>200</v>
      </c>
      <c r="K48" s="339"/>
      <c r="L48" s="337" t="s">
        <v>35</v>
      </c>
      <c r="M48" s="385"/>
      <c r="N48" s="385"/>
    </row>
    <row r="49" spans="2:14" ht="18" customHeight="1" x14ac:dyDescent="0.35">
      <c r="B49" s="385"/>
      <c r="C49" s="341" t="s">
        <v>201</v>
      </c>
      <c r="D49" s="342" t="s">
        <v>527</v>
      </c>
      <c r="E49" s="432"/>
      <c r="F49" s="341" t="s">
        <v>536</v>
      </c>
      <c r="G49" s="431">
        <f>Table197128[[#This Row],[Amount]]*1000</f>
        <v>0</v>
      </c>
      <c r="H49" s="337" t="s">
        <v>33</v>
      </c>
      <c r="I49" s="342"/>
      <c r="J49" s="340" t="s">
        <v>200</v>
      </c>
      <c r="K49" s="339"/>
      <c r="L49" s="337" t="s">
        <v>35</v>
      </c>
      <c r="M49" s="385"/>
      <c r="N49" s="385"/>
    </row>
    <row r="50" spans="2:14" ht="18" customHeight="1" x14ac:dyDescent="0.35">
      <c r="B50" s="385"/>
      <c r="C50" s="341" t="s">
        <v>201</v>
      </c>
      <c r="D50" s="342" t="s">
        <v>528</v>
      </c>
      <c r="E50" s="430"/>
      <c r="F50" s="337" t="s">
        <v>536</v>
      </c>
      <c r="G50" s="431">
        <f>Table197128[[#This Row],[Amount]]*1000</f>
        <v>0</v>
      </c>
      <c r="H50" s="337" t="s">
        <v>33</v>
      </c>
      <c r="I50" s="342"/>
      <c r="J50" s="340" t="s">
        <v>200</v>
      </c>
      <c r="K50" s="339"/>
      <c r="L50" s="337" t="s">
        <v>35</v>
      </c>
      <c r="M50" s="385"/>
      <c r="N50" s="385"/>
    </row>
    <row r="51" spans="2:14" ht="18" customHeight="1" x14ac:dyDescent="0.35">
      <c r="B51" s="385"/>
      <c r="C51" s="341" t="s">
        <v>201</v>
      </c>
      <c r="D51" s="342" t="s">
        <v>528</v>
      </c>
      <c r="E51" s="432"/>
      <c r="F51" s="341" t="s">
        <v>536</v>
      </c>
      <c r="G51" s="431">
        <f>Table197128[[#This Row],[Amount]]*1000</f>
        <v>0</v>
      </c>
      <c r="H51" s="337" t="s">
        <v>33</v>
      </c>
      <c r="I51" s="342"/>
      <c r="J51" s="340" t="s">
        <v>200</v>
      </c>
      <c r="K51" s="339"/>
      <c r="L51" s="337" t="s">
        <v>35</v>
      </c>
      <c r="M51" s="385"/>
      <c r="N51" s="385"/>
    </row>
    <row r="52" spans="2:14" ht="18" customHeight="1" x14ac:dyDescent="0.35">
      <c r="B52" s="385"/>
      <c r="C52" s="341" t="s">
        <v>201</v>
      </c>
      <c r="D52" s="342" t="s">
        <v>529</v>
      </c>
      <c r="E52" s="430"/>
      <c r="F52" s="337" t="s">
        <v>536</v>
      </c>
      <c r="G52" s="431">
        <f>Table197128[[#This Row],[Amount]]*1000</f>
        <v>0</v>
      </c>
      <c r="H52" s="337" t="s">
        <v>33</v>
      </c>
      <c r="I52" s="342"/>
      <c r="J52" s="340" t="s">
        <v>200</v>
      </c>
      <c r="K52" s="339"/>
      <c r="L52" s="337" t="s">
        <v>35</v>
      </c>
      <c r="M52" s="385"/>
      <c r="N52" s="385"/>
    </row>
    <row r="53" spans="2:14" ht="18" customHeight="1" x14ac:dyDescent="0.35">
      <c r="B53" s="385"/>
      <c r="C53" s="341" t="s">
        <v>201</v>
      </c>
      <c r="D53" s="342" t="s">
        <v>530</v>
      </c>
      <c r="E53" s="430"/>
      <c r="F53" s="337" t="s">
        <v>536</v>
      </c>
      <c r="G53" s="431">
        <f>Table197128[[#This Row],[Amount]]*1000</f>
        <v>0</v>
      </c>
      <c r="H53" s="337" t="s">
        <v>33</v>
      </c>
      <c r="I53" s="342"/>
      <c r="J53" s="340" t="s">
        <v>200</v>
      </c>
      <c r="K53" s="339"/>
      <c r="L53" s="337" t="s">
        <v>35</v>
      </c>
      <c r="M53" s="385"/>
      <c r="N53" s="385"/>
    </row>
    <row r="54" spans="2:14" ht="18" customHeight="1" x14ac:dyDescent="0.35">
      <c r="B54" s="385"/>
      <c r="C54" s="341" t="s">
        <v>201</v>
      </c>
      <c r="D54" s="342" t="s">
        <v>531</v>
      </c>
      <c r="E54" s="430"/>
      <c r="F54" s="337" t="s">
        <v>536</v>
      </c>
      <c r="G54" s="431">
        <f>Table197128[[#This Row],[Amount]]*1000</f>
        <v>0</v>
      </c>
      <c r="H54" s="337" t="s">
        <v>33</v>
      </c>
      <c r="I54" s="342"/>
      <c r="J54" s="340" t="s">
        <v>200</v>
      </c>
      <c r="K54" s="339"/>
      <c r="L54" s="337" t="s">
        <v>35</v>
      </c>
      <c r="M54" s="385"/>
      <c r="N54" s="385"/>
    </row>
    <row r="55" spans="2:14" ht="18" customHeight="1" x14ac:dyDescent="0.35">
      <c r="B55" s="385"/>
      <c r="C55" s="341" t="s">
        <v>201</v>
      </c>
      <c r="D55" s="342" t="s">
        <v>531</v>
      </c>
      <c r="E55" s="432"/>
      <c r="F55" s="341" t="s">
        <v>536</v>
      </c>
      <c r="G55" s="431">
        <f>Table197128[[#This Row],[Amount]]*1000</f>
        <v>0</v>
      </c>
      <c r="H55" s="337" t="s">
        <v>33</v>
      </c>
      <c r="I55" s="342"/>
      <c r="J55" s="340" t="s">
        <v>200</v>
      </c>
      <c r="K55" s="339"/>
      <c r="L55" s="337" t="s">
        <v>35</v>
      </c>
      <c r="M55" s="385"/>
      <c r="N55" s="385"/>
    </row>
    <row r="56" spans="2:14" ht="18" customHeight="1" x14ac:dyDescent="0.35">
      <c r="B56" s="385"/>
      <c r="C56" s="341" t="s">
        <v>201</v>
      </c>
      <c r="D56" s="342" t="s">
        <v>532</v>
      </c>
      <c r="E56" s="430"/>
      <c r="F56" s="337" t="s">
        <v>536</v>
      </c>
      <c r="G56" s="431">
        <f>Table197128[[#This Row],[Amount]]*1000</f>
        <v>0</v>
      </c>
      <c r="H56" s="337" t="s">
        <v>33</v>
      </c>
      <c r="I56" s="342"/>
      <c r="J56" s="340" t="s">
        <v>200</v>
      </c>
      <c r="K56" s="339"/>
      <c r="L56" s="337" t="s">
        <v>35</v>
      </c>
      <c r="M56" s="385"/>
      <c r="N56" s="385"/>
    </row>
    <row r="57" spans="2:14" ht="18" customHeight="1" x14ac:dyDescent="0.35">
      <c r="B57" s="385"/>
      <c r="C57" s="341" t="s">
        <v>201</v>
      </c>
      <c r="D57" s="342" t="s">
        <v>533</v>
      </c>
      <c r="E57" s="430"/>
      <c r="F57" s="337" t="s">
        <v>536</v>
      </c>
      <c r="G57" s="431">
        <f>Table197128[[#This Row],[Amount]]*1000</f>
        <v>0</v>
      </c>
      <c r="H57" s="337" t="s">
        <v>33</v>
      </c>
      <c r="I57" s="342"/>
      <c r="J57" s="340" t="s">
        <v>200</v>
      </c>
      <c r="K57" s="339"/>
      <c r="L57" s="337" t="s">
        <v>35</v>
      </c>
      <c r="M57" s="385"/>
      <c r="N57" s="385"/>
    </row>
    <row r="58" spans="2:14" ht="18" customHeight="1" x14ac:dyDescent="0.35">
      <c r="B58" s="385"/>
      <c r="C58" s="341" t="s">
        <v>201</v>
      </c>
      <c r="D58" s="342" t="s">
        <v>534</v>
      </c>
      <c r="E58" s="430"/>
      <c r="F58" s="337" t="s">
        <v>536</v>
      </c>
      <c r="G58" s="431">
        <f>Table197128[[#This Row],[Amount]]*1000</f>
        <v>0</v>
      </c>
      <c r="H58" s="337" t="s">
        <v>33</v>
      </c>
      <c r="I58" s="342"/>
      <c r="J58" s="340" t="s">
        <v>200</v>
      </c>
      <c r="K58" s="339"/>
      <c r="L58" s="337" t="s">
        <v>35</v>
      </c>
      <c r="M58" s="385"/>
      <c r="N58" s="385"/>
    </row>
    <row r="59" spans="2:14" ht="18" hidden="1" customHeight="1" x14ac:dyDescent="0.35">
      <c r="B59" s="10"/>
      <c r="C59" s="50" t="s">
        <v>32</v>
      </c>
      <c r="D59" s="56" t="s">
        <v>156</v>
      </c>
      <c r="E59" s="62"/>
      <c r="F59" s="11" t="s">
        <v>33</v>
      </c>
      <c r="G59" s="87">
        <f>Table197128[[#This Row],[Amount]]*1000</f>
        <v>0</v>
      </c>
      <c r="H59" s="11" t="s">
        <v>34</v>
      </c>
      <c r="I59" s="56"/>
      <c r="J59" s="55" t="s">
        <v>32</v>
      </c>
      <c r="K59" s="56" t="e">
        <f>VLOOKUP(Table197128[[#This Row],[Sold good]],'S3 EF'!A:C,3,FALSE)</f>
        <v>#N/A</v>
      </c>
      <c r="L59" s="11" t="s">
        <v>35</v>
      </c>
      <c r="M59" s="56"/>
      <c r="N59" s="56"/>
    </row>
    <row r="60" spans="2:14" ht="18" hidden="1" customHeight="1" x14ac:dyDescent="0.35">
      <c r="B60" s="10"/>
      <c r="C60" s="50" t="s">
        <v>32</v>
      </c>
      <c r="D60" s="56" t="s">
        <v>157</v>
      </c>
      <c r="E60" s="62"/>
      <c r="F60" s="11" t="s">
        <v>33</v>
      </c>
      <c r="G60" s="87">
        <f>Table197128[[#This Row],[Amount]]*1000</f>
        <v>0</v>
      </c>
      <c r="H60" s="11" t="s">
        <v>34</v>
      </c>
      <c r="I60" s="56"/>
      <c r="J60" s="55" t="s">
        <v>32</v>
      </c>
      <c r="K60" s="56" t="e">
        <f>VLOOKUP(Table197128[[#This Row],[Sold good]],'S3 EF'!A:C,3,FALSE)</f>
        <v>#N/A</v>
      </c>
      <c r="L60" s="11" t="s">
        <v>35</v>
      </c>
      <c r="M60" s="56"/>
      <c r="N60" s="56" t="s">
        <v>36</v>
      </c>
    </row>
    <row r="61" spans="2:14" ht="18" hidden="1" customHeight="1" x14ac:dyDescent="0.35">
      <c r="B61" s="10"/>
      <c r="C61" s="11"/>
      <c r="D61" s="12"/>
      <c r="E61" s="63"/>
      <c r="F61" s="11"/>
      <c r="G61" s="88">
        <f>Table197128[[#This Row],[Amount]]*1000</f>
        <v>0</v>
      </c>
      <c r="H61" s="11"/>
      <c r="I61" s="12"/>
      <c r="J61" s="12"/>
      <c r="K61" s="12" t="e">
        <f>VLOOKUP(Table197128[[#This Row],[Sold good]],'S3 EF'!A:C,3,FALSE)</f>
        <v>#N/A</v>
      </c>
      <c r="L61" s="11"/>
      <c r="M61" s="11"/>
      <c r="N61" s="11"/>
    </row>
    <row r="62" spans="2:14" x14ac:dyDescent="0.35">
      <c r="B62" s="10"/>
      <c r="C62" s="48"/>
      <c r="D62" s="84"/>
      <c r="E62" s="83"/>
      <c r="F62" s="48"/>
      <c r="G62" s="331"/>
      <c r="H62" s="48"/>
      <c r="I62" s="84"/>
      <c r="J62" s="85"/>
      <c r="K62" s="85"/>
      <c r="L62" s="48"/>
      <c r="M62" s="48"/>
      <c r="N62" s="48"/>
    </row>
    <row r="63" spans="2:14" x14ac:dyDescent="0.35">
      <c r="B63" s="16" t="s">
        <v>39</v>
      </c>
      <c r="C63" s="16"/>
      <c r="D63" s="24"/>
      <c r="E63" s="73"/>
      <c r="F63" s="66"/>
      <c r="G63" s="89"/>
      <c r="H63" s="24"/>
      <c r="I63" s="24"/>
      <c r="J63" s="24"/>
      <c r="K63" s="17"/>
    </row>
    <row r="64" spans="2:14" x14ac:dyDescent="0.35">
      <c r="B64" s="543"/>
      <c r="C64" s="544"/>
      <c r="D64" s="544"/>
      <c r="E64" s="544"/>
      <c r="F64" s="544"/>
      <c r="G64" s="544"/>
      <c r="H64" s="544"/>
      <c r="I64" s="544"/>
      <c r="J64" s="544"/>
      <c r="K64" s="545"/>
    </row>
    <row r="66" spans="2:11" ht="27" x14ac:dyDescent="0.35">
      <c r="B66" s="18" t="s">
        <v>13</v>
      </c>
    </row>
    <row r="67" spans="2:11" x14ac:dyDescent="0.35">
      <c r="B67" s="472"/>
      <c r="C67" s="473"/>
      <c r="D67" s="473"/>
      <c r="E67" s="473"/>
      <c r="F67" s="473"/>
      <c r="G67" s="473"/>
      <c r="H67" s="473"/>
      <c r="I67" s="473"/>
      <c r="J67" s="473"/>
      <c r="K67" s="474"/>
    </row>
    <row r="68" spans="2:11" x14ac:dyDescent="0.35">
      <c r="B68" s="475"/>
      <c r="C68" s="476"/>
      <c r="D68" s="476"/>
      <c r="E68" s="476"/>
      <c r="F68" s="476"/>
      <c r="G68" s="476"/>
      <c r="H68" s="476"/>
      <c r="I68" s="476"/>
      <c r="J68" s="476"/>
      <c r="K68" s="477"/>
    </row>
    <row r="69" spans="2:11" x14ac:dyDescent="0.35">
      <c r="B69" s="475"/>
      <c r="C69" s="476"/>
      <c r="D69" s="476"/>
      <c r="E69" s="476"/>
      <c r="F69" s="476"/>
      <c r="G69" s="476"/>
      <c r="H69" s="476"/>
      <c r="I69" s="476"/>
      <c r="J69" s="476"/>
      <c r="K69" s="477"/>
    </row>
    <row r="70" spans="2:11" x14ac:dyDescent="0.35">
      <c r="B70" s="475"/>
      <c r="C70" s="476"/>
      <c r="D70" s="476"/>
      <c r="E70" s="476"/>
      <c r="F70" s="476"/>
      <c r="G70" s="476"/>
      <c r="H70" s="476"/>
      <c r="I70" s="476"/>
      <c r="J70" s="476"/>
      <c r="K70" s="477"/>
    </row>
    <row r="71" spans="2:11" x14ac:dyDescent="0.35">
      <c r="B71" s="475"/>
      <c r="C71" s="476"/>
      <c r="D71" s="476"/>
      <c r="E71" s="476"/>
      <c r="F71" s="476"/>
      <c r="G71" s="476"/>
      <c r="H71" s="476"/>
      <c r="I71" s="476"/>
      <c r="J71" s="476"/>
      <c r="K71" s="477"/>
    </row>
    <row r="72" spans="2:11" x14ac:dyDescent="0.35">
      <c r="B72" s="478"/>
      <c r="C72" s="479"/>
      <c r="D72" s="479"/>
      <c r="E72" s="479"/>
      <c r="F72" s="479"/>
      <c r="G72" s="479"/>
      <c r="H72" s="479"/>
      <c r="I72" s="479"/>
      <c r="J72" s="479"/>
      <c r="K72" s="480"/>
    </row>
    <row r="74" spans="2:11" ht="27" x14ac:dyDescent="0.35">
      <c r="B74" s="18" t="s">
        <v>14</v>
      </c>
    </row>
    <row r="75" spans="2:11" x14ac:dyDescent="0.35">
      <c r="B75" s="481" t="s">
        <v>15</v>
      </c>
      <c r="C75" s="482"/>
      <c r="D75" s="482"/>
      <c r="E75" s="482"/>
      <c r="F75" s="482"/>
      <c r="G75" s="482"/>
      <c r="H75" s="482"/>
      <c r="I75" s="482"/>
      <c r="J75" s="482"/>
      <c r="K75" s="483"/>
    </row>
    <row r="76" spans="2:11" x14ac:dyDescent="0.35">
      <c r="B76" s="484"/>
      <c r="C76" s="485"/>
      <c r="D76" s="485"/>
      <c r="E76" s="485"/>
      <c r="F76" s="485"/>
      <c r="G76" s="485"/>
      <c r="H76" s="485"/>
      <c r="I76" s="485"/>
      <c r="J76" s="485"/>
      <c r="K76" s="486"/>
    </row>
    <row r="77" spans="2:11" x14ac:dyDescent="0.35">
      <c r="B77" s="484"/>
      <c r="C77" s="485"/>
      <c r="D77" s="485"/>
      <c r="E77" s="485"/>
      <c r="F77" s="485"/>
      <c r="G77" s="485"/>
      <c r="H77" s="485"/>
      <c r="I77" s="485"/>
      <c r="J77" s="485"/>
      <c r="K77" s="486"/>
    </row>
    <row r="78" spans="2:11" x14ac:dyDescent="0.35">
      <c r="B78" s="484"/>
      <c r="C78" s="485"/>
      <c r="D78" s="485"/>
      <c r="E78" s="485"/>
      <c r="F78" s="485"/>
      <c r="G78" s="485"/>
      <c r="H78" s="485"/>
      <c r="I78" s="485"/>
      <c r="J78" s="485"/>
      <c r="K78" s="486"/>
    </row>
    <row r="79" spans="2:11" x14ac:dyDescent="0.35">
      <c r="B79" s="484"/>
      <c r="C79" s="485"/>
      <c r="D79" s="485"/>
      <c r="E79" s="485"/>
      <c r="F79" s="485"/>
      <c r="G79" s="485"/>
      <c r="H79" s="485"/>
      <c r="I79" s="485"/>
      <c r="J79" s="485"/>
      <c r="K79" s="486"/>
    </row>
    <row r="80" spans="2:11" x14ac:dyDescent="0.35">
      <c r="B80" s="487"/>
      <c r="C80" s="488"/>
      <c r="D80" s="488"/>
      <c r="E80" s="488"/>
      <c r="F80" s="488"/>
      <c r="G80" s="488"/>
      <c r="H80" s="488"/>
      <c r="I80" s="488"/>
      <c r="J80" s="488"/>
      <c r="K80" s="489"/>
    </row>
  </sheetData>
  <mergeCells count="5">
    <mergeCell ref="B64:K64"/>
    <mergeCell ref="B67:K72"/>
    <mergeCell ref="B75:K80"/>
    <mergeCell ref="F3:G3"/>
    <mergeCell ref="B3:E3"/>
  </mergeCells>
  <phoneticPr fontId="12" type="noConversion"/>
  <conditionalFormatting sqref="K6:M60">
    <cfRule type="expression" dxfId="92" priority="2">
      <formula>$J6="No"</formula>
    </cfRule>
  </conditionalFormatting>
  <conditionalFormatting sqref="N6:N60">
    <cfRule type="expression" dxfId="91" priority="1">
      <formula>$J6="No"</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Lists!$B$2:$B$20</xm:f>
          </x14:formula1>
          <xm:sqref>C6:C60</xm:sqref>
        </x14:dataValidation>
        <x14:dataValidation type="list" allowBlank="1" showInputMessage="1" showErrorMessage="1" xr:uid="{8DA4699D-DE46-4EFE-8187-8168D6350C83}">
          <x14:formula1>
            <xm:f>Lists!$A$2:$A$4</xm:f>
          </x14:formula1>
          <xm:sqref>J6:J60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A623-376A-4E79-A823-6173CDED40F2}">
  <sheetPr>
    <tabColor theme="3"/>
  </sheetPr>
  <dimension ref="A1:N118"/>
  <sheetViews>
    <sheetView topLeftCell="B34" zoomScale="85" zoomScaleNormal="85" workbookViewId="0">
      <selection activeCell="E56" sqref="E56"/>
    </sheetView>
  </sheetViews>
  <sheetFormatPr defaultRowHeight="16.5" x14ac:dyDescent="0.3"/>
  <cols>
    <col min="1" max="1" width="62.6640625" customWidth="1"/>
    <col min="2" max="4" width="8.88671875" customWidth="1"/>
    <col min="5" max="5" width="62.6640625" bestFit="1" customWidth="1"/>
    <col min="6" max="6" width="14.33203125" style="60" bestFit="1" customWidth="1"/>
    <col min="8" max="8" width="8.77734375" customWidth="1"/>
    <col min="9" max="9" width="8.88671875" style="74"/>
    <col min="11" max="11" width="11" style="77" customWidth="1"/>
  </cols>
  <sheetData>
    <row r="1" spans="1:14" s="60" customFormat="1" x14ac:dyDescent="0.3">
      <c r="A1" s="60" t="s">
        <v>842</v>
      </c>
      <c r="B1" s="60" t="s">
        <v>843</v>
      </c>
      <c r="C1" s="60" t="s">
        <v>844</v>
      </c>
      <c r="F1" s="60" t="s">
        <v>855</v>
      </c>
      <c r="I1" s="74" t="s">
        <v>850</v>
      </c>
      <c r="J1" s="74" t="s">
        <v>845</v>
      </c>
      <c r="K1" s="76" t="s">
        <v>851</v>
      </c>
    </row>
    <row r="2" spans="1:14" x14ac:dyDescent="0.3">
      <c r="A2" t="s">
        <v>740</v>
      </c>
      <c r="B2">
        <v>1189.56</v>
      </c>
      <c r="C2" t="s">
        <v>401</v>
      </c>
      <c r="E2" s="71" t="s">
        <v>740</v>
      </c>
      <c r="F2" s="81">
        <v>1189560</v>
      </c>
      <c r="G2">
        <f>SUMIF($A$2:$A$118,E2,$B$2:$B$118)</f>
        <v>1189.56</v>
      </c>
      <c r="H2" t="s">
        <v>536</v>
      </c>
      <c r="I2" s="74">
        <v>0</v>
      </c>
      <c r="J2">
        <f>I2/100</f>
        <v>0</v>
      </c>
      <c r="K2" s="77">
        <f>J2*G2</f>
        <v>0</v>
      </c>
      <c r="L2" t="s">
        <v>536</v>
      </c>
      <c r="N2">
        <f>G2*1000</f>
        <v>1189560</v>
      </c>
    </row>
    <row r="3" spans="1:14" x14ac:dyDescent="0.3">
      <c r="A3" t="s">
        <v>741</v>
      </c>
      <c r="B3">
        <v>6094.0360000000001</v>
      </c>
      <c r="C3" t="s">
        <v>401</v>
      </c>
      <c r="E3" s="71" t="s">
        <v>741</v>
      </c>
      <c r="F3" s="81">
        <v>22311496</v>
      </c>
      <c r="G3" s="60">
        <f t="shared" ref="G3:G57" si="0">SUMIF($A$2:$A$118,E3,$B$2:$B$118)</f>
        <v>22311.495999999999</v>
      </c>
      <c r="H3" s="60" t="s">
        <v>536</v>
      </c>
      <c r="I3" s="74">
        <v>10</v>
      </c>
      <c r="J3" s="60">
        <f t="shared" ref="J3:J57" si="1">I3/100</f>
        <v>0.1</v>
      </c>
      <c r="K3" s="77">
        <f t="shared" ref="K3:K57" si="2">J3*G3</f>
        <v>2231.1496000000002</v>
      </c>
      <c r="L3" s="60" t="s">
        <v>536</v>
      </c>
      <c r="N3" s="60">
        <f t="shared" ref="N3:N57" si="3">G3*1000</f>
        <v>22311496</v>
      </c>
    </row>
    <row r="4" spans="1:14" x14ac:dyDescent="0.3">
      <c r="A4" t="s">
        <v>741</v>
      </c>
      <c r="B4">
        <v>16217.46</v>
      </c>
      <c r="C4" t="s">
        <v>401</v>
      </c>
      <c r="E4" s="71" t="s">
        <v>742</v>
      </c>
      <c r="F4" s="81">
        <v>12532760.000000002</v>
      </c>
      <c r="G4" s="60">
        <f t="shared" si="0"/>
        <v>12532.760000000002</v>
      </c>
      <c r="H4" s="60" t="s">
        <v>536</v>
      </c>
      <c r="I4" s="74">
        <v>10</v>
      </c>
      <c r="J4" s="60">
        <f t="shared" si="1"/>
        <v>0.1</v>
      </c>
      <c r="K4" s="77">
        <f t="shared" si="2"/>
        <v>1253.2760000000003</v>
      </c>
      <c r="L4" s="60" t="s">
        <v>536</v>
      </c>
      <c r="N4" s="60">
        <f t="shared" si="3"/>
        <v>12532760.000000002</v>
      </c>
    </row>
    <row r="5" spans="1:14" x14ac:dyDescent="0.3">
      <c r="A5" t="s">
        <v>742</v>
      </c>
      <c r="B5">
        <v>6561.7000000000007</v>
      </c>
      <c r="C5" t="s">
        <v>401</v>
      </c>
      <c r="E5" s="71" t="s">
        <v>743</v>
      </c>
      <c r="F5" s="81">
        <v>500</v>
      </c>
      <c r="G5" s="60">
        <f t="shared" si="0"/>
        <v>0.5</v>
      </c>
      <c r="H5" s="60" t="s">
        <v>536</v>
      </c>
      <c r="I5" s="74">
        <v>15</v>
      </c>
      <c r="J5" s="60">
        <f t="shared" si="1"/>
        <v>0.15</v>
      </c>
      <c r="K5" s="77">
        <f t="shared" si="2"/>
        <v>7.4999999999999997E-2</v>
      </c>
      <c r="L5" s="60" t="s">
        <v>536</v>
      </c>
      <c r="N5" s="60">
        <f t="shared" si="3"/>
        <v>500</v>
      </c>
    </row>
    <row r="6" spans="1:14" x14ac:dyDescent="0.3">
      <c r="A6" t="s">
        <v>742</v>
      </c>
      <c r="B6">
        <v>5971.06</v>
      </c>
      <c r="C6" t="s">
        <v>401</v>
      </c>
      <c r="E6" s="71" t="s">
        <v>744</v>
      </c>
      <c r="F6" s="81">
        <v>2700000</v>
      </c>
      <c r="G6" s="60">
        <f t="shared" si="0"/>
        <v>2700</v>
      </c>
      <c r="H6" s="60" t="s">
        <v>536</v>
      </c>
      <c r="I6" s="74">
        <v>15</v>
      </c>
      <c r="J6" s="60">
        <f t="shared" si="1"/>
        <v>0.15</v>
      </c>
      <c r="K6" s="77">
        <f t="shared" si="2"/>
        <v>405</v>
      </c>
      <c r="L6" s="60" t="s">
        <v>536</v>
      </c>
      <c r="N6" s="60">
        <f t="shared" si="3"/>
        <v>2700000</v>
      </c>
    </row>
    <row r="7" spans="1:14" x14ac:dyDescent="0.3">
      <c r="A7" t="s">
        <v>743</v>
      </c>
      <c r="B7">
        <v>0.5</v>
      </c>
      <c r="C7" t="s">
        <v>401</v>
      </c>
      <c r="E7" s="71" t="s">
        <v>745</v>
      </c>
      <c r="F7" s="81">
        <v>6646620</v>
      </c>
      <c r="G7" s="60">
        <f t="shared" si="0"/>
        <v>6646.62</v>
      </c>
      <c r="H7" s="60" t="s">
        <v>536</v>
      </c>
      <c r="I7" s="74">
        <v>26</v>
      </c>
      <c r="J7" s="60">
        <f t="shared" si="1"/>
        <v>0.26</v>
      </c>
      <c r="K7" s="77">
        <f t="shared" si="2"/>
        <v>1728.1212</v>
      </c>
      <c r="L7" s="60" t="s">
        <v>536</v>
      </c>
      <c r="N7" s="60">
        <f t="shared" si="3"/>
        <v>6646620</v>
      </c>
    </row>
    <row r="8" spans="1:14" x14ac:dyDescent="0.3">
      <c r="A8" t="s">
        <v>744</v>
      </c>
      <c r="B8">
        <v>2700</v>
      </c>
      <c r="C8" t="s">
        <v>401</v>
      </c>
      <c r="E8" s="71" t="s">
        <v>746</v>
      </c>
      <c r="F8" s="81">
        <v>16882360</v>
      </c>
      <c r="G8" s="60">
        <f t="shared" si="0"/>
        <v>16882.36</v>
      </c>
      <c r="H8" s="60" t="s">
        <v>536</v>
      </c>
      <c r="I8" s="74">
        <v>27</v>
      </c>
      <c r="J8" s="60">
        <f t="shared" si="1"/>
        <v>0.27</v>
      </c>
      <c r="K8" s="77">
        <f t="shared" si="2"/>
        <v>4558.2372000000005</v>
      </c>
      <c r="L8" s="60" t="s">
        <v>536</v>
      </c>
      <c r="N8" s="60">
        <f t="shared" si="3"/>
        <v>16882360</v>
      </c>
    </row>
    <row r="9" spans="1:14" x14ac:dyDescent="0.3">
      <c r="A9" t="s">
        <v>745</v>
      </c>
      <c r="B9">
        <v>5150</v>
      </c>
      <c r="C9" t="s">
        <v>401</v>
      </c>
      <c r="E9" s="71" t="s">
        <v>747</v>
      </c>
      <c r="F9" s="81">
        <v>6901700.0000000009</v>
      </c>
      <c r="G9" s="60">
        <f t="shared" si="0"/>
        <v>6901.7000000000007</v>
      </c>
      <c r="H9" s="60" t="s">
        <v>536</v>
      </c>
      <c r="I9" s="74">
        <v>27</v>
      </c>
      <c r="J9" s="60">
        <f t="shared" si="1"/>
        <v>0.27</v>
      </c>
      <c r="K9" s="77">
        <f t="shared" si="2"/>
        <v>1863.4590000000003</v>
      </c>
      <c r="L9" s="60" t="s">
        <v>536</v>
      </c>
      <c r="N9" s="60">
        <f t="shared" si="3"/>
        <v>6901700.0000000009</v>
      </c>
    </row>
    <row r="10" spans="1:14" x14ac:dyDescent="0.3">
      <c r="A10" t="s">
        <v>745</v>
      </c>
      <c r="B10">
        <v>1496.62</v>
      </c>
      <c r="C10" t="s">
        <v>401</v>
      </c>
      <c r="E10" s="71" t="s">
        <v>748</v>
      </c>
      <c r="F10" s="81">
        <v>11009239.999999998</v>
      </c>
      <c r="G10" s="60">
        <f t="shared" si="0"/>
        <v>11009.239999999998</v>
      </c>
      <c r="H10" s="60" t="s">
        <v>536</v>
      </c>
      <c r="I10" s="74">
        <v>30</v>
      </c>
      <c r="J10" s="60">
        <f t="shared" si="1"/>
        <v>0.3</v>
      </c>
      <c r="K10" s="77">
        <f t="shared" si="2"/>
        <v>3302.7719999999995</v>
      </c>
      <c r="L10" s="60" t="s">
        <v>536</v>
      </c>
      <c r="N10" s="60">
        <f t="shared" si="3"/>
        <v>11009239.999999998</v>
      </c>
    </row>
    <row r="11" spans="1:14" x14ac:dyDescent="0.3">
      <c r="A11" t="s">
        <v>746</v>
      </c>
      <c r="B11">
        <v>12950</v>
      </c>
      <c r="C11" t="s">
        <v>401</v>
      </c>
      <c r="E11" s="71" t="s">
        <v>749</v>
      </c>
      <c r="F11" s="81">
        <v>6681013</v>
      </c>
      <c r="G11" s="60">
        <f t="shared" si="0"/>
        <v>6681.0129999999999</v>
      </c>
      <c r="H11" s="60" t="s">
        <v>536</v>
      </c>
      <c r="I11" s="74">
        <v>33</v>
      </c>
      <c r="J11" s="60">
        <f t="shared" si="1"/>
        <v>0.33</v>
      </c>
      <c r="K11" s="77">
        <f t="shared" si="2"/>
        <v>2204.7342899999999</v>
      </c>
      <c r="L11" s="60" t="s">
        <v>536</v>
      </c>
      <c r="N11" s="60">
        <f t="shared" si="3"/>
        <v>6681013</v>
      </c>
    </row>
    <row r="12" spans="1:14" x14ac:dyDescent="0.3">
      <c r="A12" t="s">
        <v>746</v>
      </c>
      <c r="B12">
        <v>3932.36</v>
      </c>
      <c r="C12" t="s">
        <v>401</v>
      </c>
      <c r="E12" s="82" t="s">
        <v>419</v>
      </c>
      <c r="F12" s="80">
        <v>249589</v>
      </c>
      <c r="G12" s="60">
        <f t="shared" si="0"/>
        <v>249.589</v>
      </c>
      <c r="H12" s="60" t="s">
        <v>536</v>
      </c>
      <c r="J12" s="60">
        <f t="shared" si="1"/>
        <v>0</v>
      </c>
      <c r="K12" s="77">
        <f t="shared" si="2"/>
        <v>0</v>
      </c>
      <c r="L12" s="60" t="s">
        <v>536</v>
      </c>
      <c r="N12" s="60">
        <f t="shared" si="3"/>
        <v>249589</v>
      </c>
    </row>
    <row r="13" spans="1:14" x14ac:dyDescent="0.3">
      <c r="A13" t="s">
        <v>747</v>
      </c>
      <c r="B13">
        <v>6901.7000000000007</v>
      </c>
      <c r="C13" t="s">
        <v>401</v>
      </c>
      <c r="E13" s="71" t="s">
        <v>361</v>
      </c>
      <c r="F13" s="81">
        <v>44288000</v>
      </c>
      <c r="G13" s="60">
        <f t="shared" si="0"/>
        <v>44288</v>
      </c>
      <c r="H13" s="60" t="s">
        <v>536</v>
      </c>
      <c r="I13" s="74">
        <v>33.5</v>
      </c>
      <c r="J13" s="60">
        <f t="shared" si="1"/>
        <v>0.33500000000000002</v>
      </c>
      <c r="K13" s="77">
        <f t="shared" si="2"/>
        <v>14836.480000000001</v>
      </c>
      <c r="L13" s="60" t="s">
        <v>536</v>
      </c>
      <c r="N13" s="60">
        <f t="shared" si="3"/>
        <v>44288000</v>
      </c>
    </row>
    <row r="14" spans="1:14" x14ac:dyDescent="0.3">
      <c r="A14" t="s">
        <v>748</v>
      </c>
      <c r="B14">
        <v>2680.2</v>
      </c>
      <c r="C14" t="s">
        <v>401</v>
      </c>
      <c r="E14" s="71" t="s">
        <v>846</v>
      </c>
      <c r="F14" s="81">
        <v>22066719.999999996</v>
      </c>
      <c r="G14" s="60">
        <f t="shared" si="0"/>
        <v>22066.719999999998</v>
      </c>
      <c r="H14" s="60" t="s">
        <v>536</v>
      </c>
      <c r="I14" s="74">
        <v>33.5</v>
      </c>
      <c r="J14" s="60">
        <f t="shared" si="1"/>
        <v>0.33500000000000002</v>
      </c>
      <c r="K14" s="77">
        <f t="shared" si="2"/>
        <v>7392.3512000000001</v>
      </c>
      <c r="L14" s="60" t="s">
        <v>536</v>
      </c>
      <c r="N14" s="60">
        <f t="shared" si="3"/>
        <v>22066719.999999996</v>
      </c>
    </row>
    <row r="15" spans="1:14" x14ac:dyDescent="0.3">
      <c r="A15" t="s">
        <v>748</v>
      </c>
      <c r="B15">
        <v>8329.0399999999991</v>
      </c>
      <c r="C15" t="s">
        <v>401</v>
      </c>
      <c r="E15" s="71" t="s">
        <v>364</v>
      </c>
      <c r="F15" s="81">
        <v>43642676</v>
      </c>
      <c r="G15" s="60">
        <f t="shared" si="0"/>
        <v>43642.675999999999</v>
      </c>
      <c r="H15" s="60" t="s">
        <v>536</v>
      </c>
      <c r="I15" s="74">
        <v>34.5</v>
      </c>
      <c r="J15" s="60">
        <f t="shared" si="1"/>
        <v>0.34499999999999997</v>
      </c>
      <c r="K15" s="77">
        <f t="shared" si="2"/>
        <v>15056.723219999998</v>
      </c>
      <c r="L15" s="60" t="s">
        <v>536</v>
      </c>
      <c r="N15" s="60">
        <f t="shared" si="3"/>
        <v>43642676</v>
      </c>
    </row>
    <row r="16" spans="1:14" x14ac:dyDescent="0.3">
      <c r="A16" t="s">
        <v>749</v>
      </c>
      <c r="B16">
        <v>3299.6329999999998</v>
      </c>
      <c r="C16" t="s">
        <v>401</v>
      </c>
      <c r="E16" s="71" t="s">
        <v>385</v>
      </c>
      <c r="F16" s="81">
        <v>13978264.999999998</v>
      </c>
      <c r="G16" s="60">
        <f t="shared" si="0"/>
        <v>13978.264999999998</v>
      </c>
      <c r="H16" s="60" t="s">
        <v>536</v>
      </c>
      <c r="I16" s="74">
        <v>21</v>
      </c>
      <c r="J16" s="60">
        <f t="shared" si="1"/>
        <v>0.21</v>
      </c>
      <c r="K16" s="77">
        <f t="shared" si="2"/>
        <v>2935.4356499999994</v>
      </c>
      <c r="L16" s="60" t="s">
        <v>536</v>
      </c>
      <c r="N16" s="60">
        <f t="shared" si="3"/>
        <v>13978264.999999998</v>
      </c>
    </row>
    <row r="17" spans="1:14" x14ac:dyDescent="0.3">
      <c r="A17" t="s">
        <v>749</v>
      </c>
      <c r="B17">
        <v>3381.38</v>
      </c>
      <c r="C17" t="s">
        <v>401</v>
      </c>
      <c r="E17" s="71" t="s">
        <v>847</v>
      </c>
      <c r="F17" s="81">
        <v>13752599.999999998</v>
      </c>
      <c r="G17" s="60">
        <f t="shared" si="0"/>
        <v>13752.599999999999</v>
      </c>
      <c r="H17" s="60" t="s">
        <v>536</v>
      </c>
      <c r="I17" s="74">
        <v>33.5</v>
      </c>
      <c r="J17" s="60">
        <f t="shared" si="1"/>
        <v>0.33500000000000002</v>
      </c>
      <c r="K17" s="77">
        <f t="shared" si="2"/>
        <v>4607.1210000000001</v>
      </c>
      <c r="L17" s="60" t="s">
        <v>536</v>
      </c>
      <c r="N17" s="60">
        <f t="shared" si="3"/>
        <v>13752599.999999998</v>
      </c>
    </row>
    <row r="18" spans="1:14" x14ac:dyDescent="0.3">
      <c r="A18" t="s">
        <v>419</v>
      </c>
      <c r="B18">
        <v>249.589</v>
      </c>
      <c r="C18" t="s">
        <v>401</v>
      </c>
      <c r="E18" s="71" t="s">
        <v>848</v>
      </c>
      <c r="F18" s="81">
        <v>21851000</v>
      </c>
      <c r="G18" s="60">
        <f t="shared" si="0"/>
        <v>21851</v>
      </c>
      <c r="H18" s="60" t="s">
        <v>536</v>
      </c>
      <c r="I18" s="74">
        <v>34.5</v>
      </c>
      <c r="J18" s="60">
        <f t="shared" si="1"/>
        <v>0.34499999999999997</v>
      </c>
      <c r="K18" s="77">
        <f t="shared" si="2"/>
        <v>7538.5949999999993</v>
      </c>
      <c r="L18" s="60" t="s">
        <v>536</v>
      </c>
      <c r="N18" s="60">
        <f t="shared" si="3"/>
        <v>21851000</v>
      </c>
    </row>
    <row r="19" spans="1:14" x14ac:dyDescent="0.3">
      <c r="A19" t="s">
        <v>361</v>
      </c>
      <c r="B19">
        <v>44288</v>
      </c>
      <c r="C19" t="s">
        <v>401</v>
      </c>
      <c r="E19" s="71" t="s">
        <v>849</v>
      </c>
      <c r="F19" s="81">
        <v>39046010</v>
      </c>
      <c r="G19" s="60">
        <f t="shared" si="0"/>
        <v>39046.01</v>
      </c>
      <c r="H19" s="60" t="s">
        <v>536</v>
      </c>
      <c r="I19" s="74">
        <v>21</v>
      </c>
      <c r="J19" s="60">
        <f t="shared" si="1"/>
        <v>0.21</v>
      </c>
      <c r="K19" s="77">
        <f t="shared" si="2"/>
        <v>8199.6620999999996</v>
      </c>
      <c r="L19" s="60" t="s">
        <v>536</v>
      </c>
      <c r="N19" s="60">
        <f t="shared" si="3"/>
        <v>39046010</v>
      </c>
    </row>
    <row r="20" spans="1:14" x14ac:dyDescent="0.3">
      <c r="A20" t="s">
        <v>846</v>
      </c>
      <c r="B20">
        <v>22066.719999999998</v>
      </c>
      <c r="C20" t="s">
        <v>401</v>
      </c>
      <c r="E20" s="71" t="s">
        <v>368</v>
      </c>
      <c r="F20" s="81">
        <v>40506505.000000007</v>
      </c>
      <c r="G20" s="60">
        <f t="shared" si="0"/>
        <v>40506.505000000005</v>
      </c>
      <c r="H20" s="60" t="s">
        <v>536</v>
      </c>
      <c r="I20" s="74">
        <v>26</v>
      </c>
      <c r="J20" s="60">
        <f t="shared" si="1"/>
        <v>0.26</v>
      </c>
      <c r="K20" s="77">
        <f t="shared" si="2"/>
        <v>10531.691300000002</v>
      </c>
      <c r="L20" s="60" t="s">
        <v>536</v>
      </c>
      <c r="N20" s="60">
        <f t="shared" si="3"/>
        <v>40506505.000000007</v>
      </c>
    </row>
    <row r="21" spans="1:14" x14ac:dyDescent="0.3">
      <c r="A21" t="s">
        <v>364</v>
      </c>
      <c r="B21">
        <v>15500</v>
      </c>
      <c r="C21" t="s">
        <v>401</v>
      </c>
      <c r="E21" s="71" t="s">
        <v>431</v>
      </c>
      <c r="F21" s="81">
        <v>15000</v>
      </c>
      <c r="G21" s="60">
        <f t="shared" si="0"/>
        <v>15</v>
      </c>
      <c r="H21" s="60" t="s">
        <v>536</v>
      </c>
      <c r="I21" s="74">
        <v>0</v>
      </c>
      <c r="J21" s="60">
        <f t="shared" si="1"/>
        <v>0</v>
      </c>
      <c r="K21" s="77">
        <f t="shared" si="2"/>
        <v>0</v>
      </c>
      <c r="L21" s="60" t="s">
        <v>536</v>
      </c>
      <c r="N21" s="60">
        <f t="shared" si="3"/>
        <v>15000</v>
      </c>
    </row>
    <row r="22" spans="1:14" x14ac:dyDescent="0.3">
      <c r="A22" t="s">
        <v>364</v>
      </c>
      <c r="B22">
        <v>20495.036</v>
      </c>
      <c r="C22" t="s">
        <v>401</v>
      </c>
      <c r="E22" s="71" t="s">
        <v>369</v>
      </c>
      <c r="F22" s="81">
        <v>137555775.99999997</v>
      </c>
      <c r="G22" s="60">
        <f t="shared" si="0"/>
        <v>137555.77599999998</v>
      </c>
      <c r="H22" s="60" t="s">
        <v>536</v>
      </c>
      <c r="I22" s="74">
        <v>27</v>
      </c>
      <c r="J22" s="60">
        <f t="shared" si="1"/>
        <v>0.27</v>
      </c>
      <c r="K22" s="77">
        <f t="shared" si="2"/>
        <v>37140.059519999995</v>
      </c>
      <c r="L22" s="60" t="s">
        <v>536</v>
      </c>
      <c r="N22" s="60">
        <f t="shared" si="3"/>
        <v>137555775.99999997</v>
      </c>
    </row>
    <row r="23" spans="1:14" x14ac:dyDescent="0.3">
      <c r="A23" t="s">
        <v>364</v>
      </c>
      <c r="B23">
        <v>7647.6399999999994</v>
      </c>
      <c r="C23" t="s">
        <v>401</v>
      </c>
      <c r="E23" s="71" t="s">
        <v>367</v>
      </c>
      <c r="F23" s="81">
        <v>1912154</v>
      </c>
      <c r="G23" s="60">
        <f t="shared" si="0"/>
        <v>1912.154</v>
      </c>
      <c r="H23" s="60" t="s">
        <v>536</v>
      </c>
      <c r="I23" s="74">
        <v>21</v>
      </c>
      <c r="J23" s="60">
        <f t="shared" si="1"/>
        <v>0.21</v>
      </c>
      <c r="K23" s="77">
        <f t="shared" si="2"/>
        <v>401.55233999999996</v>
      </c>
      <c r="L23" s="60" t="s">
        <v>536</v>
      </c>
      <c r="N23" s="60">
        <f t="shared" si="3"/>
        <v>1912154</v>
      </c>
    </row>
    <row r="24" spans="1:14" x14ac:dyDescent="0.3">
      <c r="A24" t="s">
        <v>385</v>
      </c>
      <c r="B24">
        <v>13072.884999999998</v>
      </c>
      <c r="C24" t="s">
        <v>401</v>
      </c>
      <c r="E24" s="71" t="s">
        <v>370</v>
      </c>
      <c r="F24" s="81">
        <v>80288604</v>
      </c>
      <c r="G24" s="60">
        <f t="shared" si="0"/>
        <v>80288.604000000007</v>
      </c>
      <c r="H24" s="60" t="s">
        <v>536</v>
      </c>
      <c r="I24" s="74">
        <v>18</v>
      </c>
      <c r="J24" s="60">
        <f t="shared" si="1"/>
        <v>0.18</v>
      </c>
      <c r="K24" s="77">
        <f t="shared" si="2"/>
        <v>14451.94872</v>
      </c>
      <c r="L24" s="60" t="s">
        <v>536</v>
      </c>
      <c r="N24" s="60">
        <f t="shared" si="3"/>
        <v>80288604</v>
      </c>
    </row>
    <row r="25" spans="1:14" x14ac:dyDescent="0.3">
      <c r="A25" t="s">
        <v>385</v>
      </c>
      <c r="B25">
        <v>905.38</v>
      </c>
      <c r="C25" t="s">
        <v>401</v>
      </c>
      <c r="E25" s="71" t="s">
        <v>389</v>
      </c>
      <c r="F25" s="81">
        <v>794105.99999999988</v>
      </c>
      <c r="G25" s="60">
        <f t="shared" si="0"/>
        <v>794.10599999999988</v>
      </c>
      <c r="H25" s="60" t="s">
        <v>536</v>
      </c>
      <c r="I25" s="74">
        <v>26</v>
      </c>
      <c r="J25" s="60">
        <f t="shared" si="1"/>
        <v>0.26</v>
      </c>
      <c r="K25" s="77">
        <f t="shared" si="2"/>
        <v>206.46755999999996</v>
      </c>
      <c r="L25" s="60" t="s">
        <v>536</v>
      </c>
      <c r="N25" s="60">
        <f t="shared" si="3"/>
        <v>794105.99999999988</v>
      </c>
    </row>
    <row r="26" spans="1:14" x14ac:dyDescent="0.3">
      <c r="A26" t="s">
        <v>847</v>
      </c>
      <c r="B26">
        <v>6314.4</v>
      </c>
      <c r="C26" t="s">
        <v>401</v>
      </c>
      <c r="E26" s="71" t="s">
        <v>395</v>
      </c>
      <c r="F26" s="81">
        <v>2134750</v>
      </c>
      <c r="G26" s="60">
        <f t="shared" si="0"/>
        <v>2134.75</v>
      </c>
      <c r="H26" s="60" t="s">
        <v>536</v>
      </c>
      <c r="I26" s="74">
        <v>0</v>
      </c>
      <c r="J26" s="60">
        <f t="shared" si="1"/>
        <v>0</v>
      </c>
      <c r="K26" s="77">
        <f t="shared" si="2"/>
        <v>0</v>
      </c>
      <c r="L26" s="60" t="s">
        <v>536</v>
      </c>
      <c r="N26" s="60">
        <f t="shared" si="3"/>
        <v>2134750</v>
      </c>
    </row>
    <row r="27" spans="1:14" x14ac:dyDescent="0.3">
      <c r="A27" s="60" t="s">
        <v>847</v>
      </c>
      <c r="B27">
        <v>7438.2</v>
      </c>
      <c r="C27" t="s">
        <v>401</v>
      </c>
      <c r="E27" s="71" t="s">
        <v>435</v>
      </c>
      <c r="F27" s="81">
        <v>3030920</v>
      </c>
      <c r="G27" s="60">
        <f t="shared" si="0"/>
        <v>3030.92</v>
      </c>
      <c r="H27" s="60" t="s">
        <v>536</v>
      </c>
      <c r="I27" s="74">
        <v>0</v>
      </c>
      <c r="J27" s="60">
        <f t="shared" si="1"/>
        <v>0</v>
      </c>
      <c r="K27" s="77">
        <f t="shared" si="2"/>
        <v>0</v>
      </c>
      <c r="L27" s="60" t="s">
        <v>536</v>
      </c>
      <c r="N27" s="60">
        <f t="shared" si="3"/>
        <v>3030920</v>
      </c>
    </row>
    <row r="28" spans="1:14" x14ac:dyDescent="0.3">
      <c r="A28" t="s">
        <v>848</v>
      </c>
      <c r="B28">
        <v>11144.32</v>
      </c>
      <c r="C28" t="s">
        <v>401</v>
      </c>
      <c r="E28" s="71" t="s">
        <v>436</v>
      </c>
      <c r="F28" s="81">
        <v>1000</v>
      </c>
      <c r="G28" s="60">
        <f t="shared" si="0"/>
        <v>1</v>
      </c>
      <c r="H28" s="60" t="s">
        <v>536</v>
      </c>
      <c r="I28" s="74">
        <v>1</v>
      </c>
      <c r="J28" s="60">
        <f t="shared" si="1"/>
        <v>0.01</v>
      </c>
      <c r="K28" s="77">
        <f t="shared" si="2"/>
        <v>0.01</v>
      </c>
      <c r="L28" s="60" t="s">
        <v>536</v>
      </c>
      <c r="N28" s="60">
        <f t="shared" si="3"/>
        <v>1000</v>
      </c>
    </row>
    <row r="29" spans="1:14" x14ac:dyDescent="0.3">
      <c r="A29" s="60" t="s">
        <v>848</v>
      </c>
      <c r="B29">
        <v>10451.14</v>
      </c>
      <c r="C29" t="s">
        <v>401</v>
      </c>
      <c r="E29" s="71" t="s">
        <v>381</v>
      </c>
      <c r="F29" s="81">
        <v>4222020</v>
      </c>
      <c r="G29" s="60">
        <f t="shared" si="0"/>
        <v>4222.0200000000004</v>
      </c>
      <c r="H29" s="60" t="s">
        <v>536</v>
      </c>
      <c r="I29" s="74">
        <v>1</v>
      </c>
      <c r="J29" s="60">
        <f t="shared" si="1"/>
        <v>0.01</v>
      </c>
      <c r="K29" s="77">
        <f t="shared" si="2"/>
        <v>42.220200000000006</v>
      </c>
      <c r="L29" s="60" t="s">
        <v>536</v>
      </c>
      <c r="N29" s="60">
        <f t="shared" si="3"/>
        <v>4222020</v>
      </c>
    </row>
    <row r="30" spans="1:14" x14ac:dyDescent="0.3">
      <c r="A30" s="60" t="s">
        <v>848</v>
      </c>
      <c r="B30">
        <v>51.04</v>
      </c>
      <c r="C30" t="s">
        <v>401</v>
      </c>
      <c r="E30" s="71" t="s">
        <v>394</v>
      </c>
      <c r="F30" s="81">
        <v>11344200</v>
      </c>
      <c r="G30" s="60">
        <f t="shared" si="0"/>
        <v>11344.2</v>
      </c>
      <c r="H30" s="60" t="s">
        <v>536</v>
      </c>
      <c r="I30" s="74">
        <v>0</v>
      </c>
      <c r="J30" s="60">
        <f t="shared" si="1"/>
        <v>0</v>
      </c>
      <c r="K30" s="77">
        <f t="shared" si="2"/>
        <v>0</v>
      </c>
      <c r="L30" s="60" t="s">
        <v>536</v>
      </c>
      <c r="N30" s="60">
        <f t="shared" si="3"/>
        <v>11344200</v>
      </c>
    </row>
    <row r="31" spans="1:14" x14ac:dyDescent="0.3">
      <c r="A31" s="60" t="s">
        <v>848</v>
      </c>
      <c r="B31">
        <v>204.5</v>
      </c>
      <c r="C31" t="s">
        <v>401</v>
      </c>
      <c r="E31" s="71" t="s">
        <v>360</v>
      </c>
      <c r="F31" s="81">
        <v>127493381</v>
      </c>
      <c r="G31" s="60">
        <f t="shared" si="0"/>
        <v>127493.38099999999</v>
      </c>
      <c r="H31" s="60" t="s">
        <v>536</v>
      </c>
      <c r="I31" s="74">
        <v>46</v>
      </c>
      <c r="J31" s="60">
        <f t="shared" si="1"/>
        <v>0.46</v>
      </c>
      <c r="K31" s="77">
        <f t="shared" si="2"/>
        <v>58646.955260000002</v>
      </c>
      <c r="L31" s="60" t="s">
        <v>536</v>
      </c>
      <c r="N31" s="60">
        <f t="shared" si="3"/>
        <v>127493381</v>
      </c>
    </row>
    <row r="32" spans="1:14" x14ac:dyDescent="0.3">
      <c r="A32" t="s">
        <v>849</v>
      </c>
      <c r="B32">
        <v>3500</v>
      </c>
      <c r="C32" t="s">
        <v>401</v>
      </c>
      <c r="E32" s="60" t="s">
        <v>388</v>
      </c>
      <c r="F32" s="80">
        <v>5483580.0000000009</v>
      </c>
      <c r="G32" s="60">
        <f t="shared" si="0"/>
        <v>5483.5800000000008</v>
      </c>
      <c r="H32" s="60" t="s">
        <v>536</v>
      </c>
      <c r="J32" s="60">
        <f t="shared" si="1"/>
        <v>0</v>
      </c>
      <c r="K32" s="77">
        <f t="shared" si="2"/>
        <v>0</v>
      </c>
      <c r="L32" s="60" t="s">
        <v>536</v>
      </c>
      <c r="N32" s="60">
        <f t="shared" si="3"/>
        <v>5483580.0000000009</v>
      </c>
    </row>
    <row r="33" spans="1:14" x14ac:dyDescent="0.3">
      <c r="A33" s="60" t="s">
        <v>849</v>
      </c>
      <c r="B33">
        <v>3277.59</v>
      </c>
      <c r="C33" t="s">
        <v>401</v>
      </c>
      <c r="E33" s="71" t="s">
        <v>444</v>
      </c>
      <c r="F33" s="81">
        <v>376340.00000000006</v>
      </c>
      <c r="G33" s="60">
        <f t="shared" si="0"/>
        <v>376.34000000000003</v>
      </c>
      <c r="H33" s="60" t="s">
        <v>536</v>
      </c>
      <c r="I33" s="74">
        <v>0</v>
      </c>
      <c r="J33" s="60">
        <f t="shared" si="1"/>
        <v>0</v>
      </c>
      <c r="K33" s="77">
        <f t="shared" si="2"/>
        <v>0</v>
      </c>
      <c r="L33" s="60" t="s">
        <v>536</v>
      </c>
      <c r="N33" s="60">
        <f t="shared" si="3"/>
        <v>376340.00000000006</v>
      </c>
    </row>
    <row r="34" spans="1:14" x14ac:dyDescent="0.3">
      <c r="A34" s="60" t="s">
        <v>849</v>
      </c>
      <c r="B34">
        <v>4583.3999999999996</v>
      </c>
      <c r="C34" t="s">
        <v>401</v>
      </c>
      <c r="E34" s="71" t="s">
        <v>375</v>
      </c>
      <c r="F34" s="81">
        <v>6000000</v>
      </c>
      <c r="G34" s="60">
        <f t="shared" si="0"/>
        <v>6000</v>
      </c>
      <c r="H34" s="60" t="s">
        <v>536</v>
      </c>
      <c r="I34" s="74">
        <v>0</v>
      </c>
      <c r="J34" s="60">
        <f t="shared" si="1"/>
        <v>0</v>
      </c>
      <c r="K34" s="77">
        <f t="shared" si="2"/>
        <v>0</v>
      </c>
      <c r="L34" s="60" t="s">
        <v>536</v>
      </c>
      <c r="N34" s="60">
        <f t="shared" si="3"/>
        <v>6000000</v>
      </c>
    </row>
    <row r="35" spans="1:14" x14ac:dyDescent="0.3">
      <c r="A35" s="60" t="s">
        <v>849</v>
      </c>
      <c r="B35">
        <v>4244.7000000000007</v>
      </c>
      <c r="C35" t="s">
        <v>401</v>
      </c>
      <c r="E35" s="71" t="s">
        <v>374</v>
      </c>
      <c r="F35" s="81">
        <v>1497660</v>
      </c>
      <c r="G35" s="60">
        <f t="shared" si="0"/>
        <v>1497.66</v>
      </c>
      <c r="H35" s="60" t="s">
        <v>536</v>
      </c>
      <c r="I35" s="74">
        <v>0</v>
      </c>
      <c r="J35" s="60">
        <f t="shared" si="1"/>
        <v>0</v>
      </c>
      <c r="K35" s="77">
        <f t="shared" si="2"/>
        <v>0</v>
      </c>
      <c r="L35" s="60" t="s">
        <v>536</v>
      </c>
      <c r="N35" s="60">
        <f t="shared" si="3"/>
        <v>1497660</v>
      </c>
    </row>
    <row r="36" spans="1:14" x14ac:dyDescent="0.3">
      <c r="A36" s="60" t="s">
        <v>849</v>
      </c>
      <c r="B36">
        <v>14173.62</v>
      </c>
      <c r="C36" t="s">
        <v>401</v>
      </c>
      <c r="E36" s="71" t="s">
        <v>398</v>
      </c>
      <c r="F36" s="81">
        <v>1886300</v>
      </c>
      <c r="G36" s="60">
        <f t="shared" si="0"/>
        <v>1886.3</v>
      </c>
      <c r="H36" s="60" t="s">
        <v>536</v>
      </c>
      <c r="I36" s="74">
        <v>0</v>
      </c>
      <c r="J36" s="60">
        <f t="shared" si="1"/>
        <v>0</v>
      </c>
      <c r="K36" s="77">
        <f t="shared" si="2"/>
        <v>0</v>
      </c>
      <c r="L36" s="60" t="s">
        <v>536</v>
      </c>
      <c r="N36" s="60">
        <f t="shared" si="3"/>
        <v>1886300</v>
      </c>
    </row>
    <row r="37" spans="1:14" x14ac:dyDescent="0.3">
      <c r="A37" s="60" t="s">
        <v>849</v>
      </c>
      <c r="B37">
        <v>9266.7000000000007</v>
      </c>
      <c r="C37" t="s">
        <v>401</v>
      </c>
      <c r="E37" s="71" t="s">
        <v>447</v>
      </c>
      <c r="F37" s="81">
        <v>27720</v>
      </c>
      <c r="G37" s="60">
        <f t="shared" si="0"/>
        <v>27.72</v>
      </c>
      <c r="H37" s="60" t="s">
        <v>536</v>
      </c>
      <c r="I37" s="74">
        <v>0</v>
      </c>
      <c r="J37" s="60">
        <f t="shared" si="1"/>
        <v>0</v>
      </c>
      <c r="K37" s="77">
        <f t="shared" si="2"/>
        <v>0</v>
      </c>
      <c r="L37" s="60" t="s">
        <v>536</v>
      </c>
      <c r="N37" s="60">
        <f t="shared" si="3"/>
        <v>27720</v>
      </c>
    </row>
    <row r="38" spans="1:14" x14ac:dyDescent="0.3">
      <c r="A38" t="s">
        <v>368</v>
      </c>
      <c r="B38">
        <v>19656.186000000002</v>
      </c>
      <c r="C38" t="s">
        <v>401</v>
      </c>
      <c r="E38" s="71" t="s">
        <v>391</v>
      </c>
      <c r="F38" s="81">
        <v>507600</v>
      </c>
      <c r="G38" s="60">
        <f t="shared" si="0"/>
        <v>507.6</v>
      </c>
      <c r="H38" s="60" t="s">
        <v>536</v>
      </c>
      <c r="I38" s="74">
        <v>34.5</v>
      </c>
      <c r="J38" s="60">
        <f t="shared" si="1"/>
        <v>0.34499999999999997</v>
      </c>
      <c r="K38" s="77">
        <f t="shared" si="2"/>
        <v>175.12199999999999</v>
      </c>
      <c r="L38" s="60" t="s">
        <v>536</v>
      </c>
      <c r="N38" s="60">
        <f t="shared" si="3"/>
        <v>507600</v>
      </c>
    </row>
    <row r="39" spans="1:14" x14ac:dyDescent="0.3">
      <c r="A39" s="60" t="s">
        <v>368</v>
      </c>
      <c r="B39">
        <v>12125.459000000001</v>
      </c>
      <c r="C39" t="s">
        <v>401</v>
      </c>
      <c r="E39" s="71" t="s">
        <v>382</v>
      </c>
      <c r="F39" s="81">
        <v>13797600</v>
      </c>
      <c r="G39" s="60">
        <f t="shared" si="0"/>
        <v>13797.6</v>
      </c>
      <c r="H39" s="60" t="s">
        <v>536</v>
      </c>
      <c r="I39" s="74">
        <v>34.5</v>
      </c>
      <c r="J39" s="60">
        <f t="shared" si="1"/>
        <v>0.34499999999999997</v>
      </c>
      <c r="K39" s="77">
        <f t="shared" si="2"/>
        <v>4760.1719999999996</v>
      </c>
      <c r="L39" s="60" t="s">
        <v>536</v>
      </c>
      <c r="N39" s="60">
        <f t="shared" si="3"/>
        <v>13797600</v>
      </c>
    </row>
    <row r="40" spans="1:14" x14ac:dyDescent="0.3">
      <c r="A40" s="60" t="s">
        <v>368</v>
      </c>
      <c r="B40">
        <v>4419.32</v>
      </c>
      <c r="C40" t="s">
        <v>401</v>
      </c>
      <c r="E40" s="71" t="s">
        <v>448</v>
      </c>
      <c r="F40" s="81">
        <v>70000</v>
      </c>
      <c r="G40" s="60">
        <f t="shared" si="0"/>
        <v>70</v>
      </c>
      <c r="H40" s="60" t="s">
        <v>536</v>
      </c>
      <c r="I40" s="74">
        <v>33.5</v>
      </c>
      <c r="J40" s="60">
        <f t="shared" si="1"/>
        <v>0.33500000000000002</v>
      </c>
      <c r="K40" s="77">
        <f t="shared" si="2"/>
        <v>23.450000000000003</v>
      </c>
      <c r="L40" s="60" t="s">
        <v>536</v>
      </c>
      <c r="N40" s="60">
        <f t="shared" si="3"/>
        <v>70000</v>
      </c>
    </row>
    <row r="41" spans="1:14" x14ac:dyDescent="0.3">
      <c r="A41" s="60" t="s">
        <v>368</v>
      </c>
      <c r="B41">
        <v>4305.54</v>
      </c>
      <c r="C41" t="s">
        <v>401</v>
      </c>
      <c r="E41" s="71" t="s">
        <v>393</v>
      </c>
      <c r="F41" s="81">
        <v>350000</v>
      </c>
      <c r="G41" s="60">
        <f t="shared" si="0"/>
        <v>350</v>
      </c>
      <c r="H41" s="60" t="s">
        <v>536</v>
      </c>
      <c r="J41" s="60">
        <f t="shared" si="1"/>
        <v>0</v>
      </c>
      <c r="K41" s="77">
        <f t="shared" si="2"/>
        <v>0</v>
      </c>
      <c r="L41" s="60" t="s">
        <v>536</v>
      </c>
      <c r="N41" s="60">
        <f t="shared" si="3"/>
        <v>350000</v>
      </c>
    </row>
    <row r="42" spans="1:14" x14ac:dyDescent="0.3">
      <c r="A42" t="s">
        <v>431</v>
      </c>
      <c r="B42">
        <v>15</v>
      </c>
      <c r="C42" t="s">
        <v>401</v>
      </c>
      <c r="E42" s="71" t="s">
        <v>449</v>
      </c>
      <c r="F42" s="81">
        <v>1300480</v>
      </c>
      <c r="G42" s="60">
        <f t="shared" si="0"/>
        <v>1300.48</v>
      </c>
      <c r="H42" s="60" t="s">
        <v>536</v>
      </c>
      <c r="I42" s="74">
        <v>0</v>
      </c>
      <c r="J42" s="60">
        <f t="shared" si="1"/>
        <v>0</v>
      </c>
      <c r="K42" s="77">
        <f t="shared" si="2"/>
        <v>0</v>
      </c>
      <c r="L42" s="60" t="s">
        <v>536</v>
      </c>
      <c r="N42" s="60">
        <f t="shared" si="3"/>
        <v>1300480</v>
      </c>
    </row>
    <row r="43" spans="1:14" x14ac:dyDescent="0.3">
      <c r="A43" t="s">
        <v>369</v>
      </c>
      <c r="B43">
        <v>72037.665999999997</v>
      </c>
      <c r="C43" t="s">
        <v>401</v>
      </c>
      <c r="E43" s="71" t="s">
        <v>363</v>
      </c>
      <c r="F43" s="81">
        <v>9604800.0000000019</v>
      </c>
      <c r="G43" s="60">
        <f t="shared" si="0"/>
        <v>9604.8000000000011</v>
      </c>
      <c r="H43" s="60" t="s">
        <v>536</v>
      </c>
      <c r="I43" s="74">
        <v>0</v>
      </c>
      <c r="J43" s="60">
        <f t="shared" si="1"/>
        <v>0</v>
      </c>
      <c r="K43" s="77">
        <f t="shared" si="2"/>
        <v>0</v>
      </c>
      <c r="L43" s="60" t="s">
        <v>536</v>
      </c>
      <c r="N43" s="60">
        <f t="shared" si="3"/>
        <v>9604800.0000000019</v>
      </c>
    </row>
    <row r="44" spans="1:14" x14ac:dyDescent="0.3">
      <c r="A44" t="s">
        <v>369</v>
      </c>
      <c r="B44">
        <v>14850</v>
      </c>
      <c r="C44" t="s">
        <v>401</v>
      </c>
      <c r="E44" s="71" t="s">
        <v>362</v>
      </c>
      <c r="F44" s="81">
        <v>140984474.99999997</v>
      </c>
      <c r="G44" s="60">
        <f t="shared" si="0"/>
        <v>140984.47499999998</v>
      </c>
      <c r="H44" s="60" t="s">
        <v>536</v>
      </c>
      <c r="I44" s="74">
        <v>0</v>
      </c>
      <c r="J44" s="60">
        <f t="shared" si="1"/>
        <v>0</v>
      </c>
      <c r="K44" s="77">
        <f t="shared" si="2"/>
        <v>0</v>
      </c>
      <c r="L44" s="60" t="s">
        <v>536</v>
      </c>
      <c r="N44" s="60">
        <f t="shared" si="3"/>
        <v>140984474.99999997</v>
      </c>
    </row>
    <row r="45" spans="1:14" x14ac:dyDescent="0.3">
      <c r="A45" t="s">
        <v>369</v>
      </c>
      <c r="B45">
        <v>16763.23</v>
      </c>
      <c r="C45" t="s">
        <v>401</v>
      </c>
      <c r="E45" s="71" t="s">
        <v>452</v>
      </c>
      <c r="F45" s="81">
        <v>875240</v>
      </c>
      <c r="G45" s="60">
        <f t="shared" si="0"/>
        <v>875.2399999999999</v>
      </c>
      <c r="H45" s="60" t="s">
        <v>536</v>
      </c>
      <c r="I45" s="74">
        <v>0</v>
      </c>
      <c r="J45" s="60">
        <f t="shared" si="1"/>
        <v>0</v>
      </c>
      <c r="K45" s="77">
        <f t="shared" si="2"/>
        <v>0</v>
      </c>
      <c r="L45" s="60" t="s">
        <v>536</v>
      </c>
      <c r="N45" s="60">
        <f t="shared" si="3"/>
        <v>875239.99999999988</v>
      </c>
    </row>
    <row r="46" spans="1:14" x14ac:dyDescent="0.3">
      <c r="A46" s="60" t="s">
        <v>369</v>
      </c>
      <c r="B46">
        <v>17741.400000000001</v>
      </c>
      <c r="C46" t="s">
        <v>401</v>
      </c>
      <c r="E46" s="71" t="s">
        <v>453</v>
      </c>
      <c r="F46" s="81">
        <v>54700</v>
      </c>
      <c r="G46" s="60">
        <f t="shared" si="0"/>
        <v>54.7</v>
      </c>
      <c r="H46" s="60" t="s">
        <v>536</v>
      </c>
      <c r="I46" s="74">
        <v>0</v>
      </c>
      <c r="J46" s="60">
        <f t="shared" si="1"/>
        <v>0</v>
      </c>
      <c r="K46" s="77">
        <f t="shared" si="2"/>
        <v>0</v>
      </c>
      <c r="L46" s="60" t="s">
        <v>536</v>
      </c>
      <c r="N46" s="60">
        <f t="shared" si="3"/>
        <v>54700</v>
      </c>
    </row>
    <row r="47" spans="1:14" x14ac:dyDescent="0.3">
      <c r="A47" s="60" t="s">
        <v>369</v>
      </c>
      <c r="B47">
        <v>6425.46</v>
      </c>
      <c r="C47" t="s">
        <v>401</v>
      </c>
      <c r="E47" s="71" t="s">
        <v>454</v>
      </c>
      <c r="F47" s="81">
        <v>970660</v>
      </c>
      <c r="G47" s="60">
        <f t="shared" si="0"/>
        <v>970.66</v>
      </c>
      <c r="H47" s="60" t="s">
        <v>536</v>
      </c>
      <c r="I47" s="74">
        <v>46</v>
      </c>
      <c r="J47" s="60">
        <f t="shared" si="1"/>
        <v>0.46</v>
      </c>
      <c r="K47" s="77">
        <f t="shared" si="2"/>
        <v>446.50360000000001</v>
      </c>
      <c r="L47" s="60" t="s">
        <v>536</v>
      </c>
      <c r="N47" s="60">
        <f t="shared" si="3"/>
        <v>970660</v>
      </c>
    </row>
    <row r="48" spans="1:14" x14ac:dyDescent="0.3">
      <c r="A48" s="60" t="s">
        <v>369</v>
      </c>
      <c r="B48">
        <v>3027.54</v>
      </c>
      <c r="C48" t="s">
        <v>401</v>
      </c>
      <c r="E48" s="71" t="s">
        <v>387</v>
      </c>
      <c r="F48" s="81">
        <v>1375000</v>
      </c>
      <c r="G48" s="60">
        <f t="shared" si="0"/>
        <v>1375</v>
      </c>
      <c r="H48" s="60" t="s">
        <v>536</v>
      </c>
      <c r="I48" s="74">
        <v>0</v>
      </c>
      <c r="J48" s="60">
        <f t="shared" si="1"/>
        <v>0</v>
      </c>
      <c r="K48" s="77">
        <f t="shared" si="2"/>
        <v>0</v>
      </c>
      <c r="L48" s="60" t="s">
        <v>536</v>
      </c>
      <c r="N48" s="60">
        <f t="shared" si="3"/>
        <v>1375000</v>
      </c>
    </row>
    <row r="49" spans="1:14" x14ac:dyDescent="0.3">
      <c r="A49" s="60" t="s">
        <v>369</v>
      </c>
      <c r="B49">
        <v>3409.4</v>
      </c>
      <c r="C49" t="s">
        <v>401</v>
      </c>
      <c r="E49" s="71" t="s">
        <v>455</v>
      </c>
      <c r="F49" s="81">
        <v>836800</v>
      </c>
      <c r="G49" s="60">
        <f t="shared" si="0"/>
        <v>836.8</v>
      </c>
      <c r="H49" s="60" t="s">
        <v>536</v>
      </c>
      <c r="I49" s="74">
        <v>0</v>
      </c>
      <c r="J49" s="60">
        <f t="shared" si="1"/>
        <v>0</v>
      </c>
      <c r="K49" s="77">
        <f t="shared" si="2"/>
        <v>0</v>
      </c>
      <c r="L49" s="60" t="s">
        <v>536</v>
      </c>
      <c r="N49" s="60">
        <f t="shared" si="3"/>
        <v>836800</v>
      </c>
    </row>
    <row r="50" spans="1:14" x14ac:dyDescent="0.3">
      <c r="A50" s="60" t="s">
        <v>369</v>
      </c>
      <c r="B50">
        <v>3301.08</v>
      </c>
      <c r="C50" t="s">
        <v>401</v>
      </c>
      <c r="E50" s="71" t="s">
        <v>397</v>
      </c>
      <c r="F50" s="81">
        <v>2214860</v>
      </c>
      <c r="G50" s="60">
        <f t="shared" si="0"/>
        <v>2214.8599999999997</v>
      </c>
      <c r="H50" s="60" t="s">
        <v>536</v>
      </c>
      <c r="I50" s="74">
        <v>0</v>
      </c>
      <c r="J50" s="60">
        <f t="shared" si="1"/>
        <v>0</v>
      </c>
      <c r="K50" s="77">
        <f t="shared" si="2"/>
        <v>0</v>
      </c>
      <c r="L50" s="60" t="s">
        <v>536</v>
      </c>
      <c r="N50" s="60">
        <f t="shared" si="3"/>
        <v>2214859.9999999995</v>
      </c>
    </row>
    <row r="51" spans="1:14" x14ac:dyDescent="0.3">
      <c r="A51" t="s">
        <v>367</v>
      </c>
      <c r="B51">
        <v>1912.154</v>
      </c>
      <c r="C51" t="s">
        <v>401</v>
      </c>
      <c r="E51" s="71" t="s">
        <v>456</v>
      </c>
      <c r="F51" s="81">
        <v>833040</v>
      </c>
      <c r="G51" s="60">
        <f t="shared" si="0"/>
        <v>833.03999999999985</v>
      </c>
      <c r="H51" s="60" t="s">
        <v>536</v>
      </c>
      <c r="I51" s="74">
        <v>0</v>
      </c>
      <c r="J51" s="60">
        <f t="shared" si="1"/>
        <v>0</v>
      </c>
      <c r="K51" s="77">
        <f t="shared" si="2"/>
        <v>0</v>
      </c>
      <c r="L51" s="60" t="s">
        <v>536</v>
      </c>
      <c r="N51" s="60">
        <f t="shared" si="3"/>
        <v>833039.99999999988</v>
      </c>
    </row>
    <row r="52" spans="1:14" x14ac:dyDescent="0.3">
      <c r="A52" t="s">
        <v>370</v>
      </c>
      <c r="B52">
        <v>26552.323</v>
      </c>
      <c r="C52" t="s">
        <v>401</v>
      </c>
      <c r="E52" s="71" t="s">
        <v>457</v>
      </c>
      <c r="F52" s="81">
        <v>227299.99999999994</v>
      </c>
      <c r="G52" s="60">
        <f t="shared" si="0"/>
        <v>227.29999999999995</v>
      </c>
      <c r="H52" s="60" t="s">
        <v>536</v>
      </c>
      <c r="I52" s="74">
        <v>0</v>
      </c>
      <c r="J52" s="60">
        <f t="shared" si="1"/>
        <v>0</v>
      </c>
      <c r="K52" s="77">
        <f t="shared" si="2"/>
        <v>0</v>
      </c>
      <c r="L52" s="60" t="s">
        <v>536</v>
      </c>
      <c r="N52" s="60">
        <f t="shared" si="3"/>
        <v>227299.99999999994</v>
      </c>
    </row>
    <row r="53" spans="1:14" x14ac:dyDescent="0.3">
      <c r="A53" t="s">
        <v>370</v>
      </c>
      <c r="B53">
        <v>3740</v>
      </c>
      <c r="C53" t="s">
        <v>401</v>
      </c>
      <c r="E53" s="71" t="s">
        <v>365</v>
      </c>
      <c r="F53" s="81">
        <v>300000</v>
      </c>
      <c r="G53" s="60">
        <f t="shared" si="0"/>
        <v>300</v>
      </c>
      <c r="H53" s="60" t="s">
        <v>536</v>
      </c>
      <c r="I53" s="74">
        <v>0</v>
      </c>
      <c r="J53" s="60">
        <f t="shared" si="1"/>
        <v>0</v>
      </c>
      <c r="K53" s="77">
        <f t="shared" si="2"/>
        <v>0</v>
      </c>
      <c r="L53" s="60" t="s">
        <v>536</v>
      </c>
      <c r="N53" s="60">
        <f t="shared" si="3"/>
        <v>300000</v>
      </c>
    </row>
    <row r="54" spans="1:14" x14ac:dyDescent="0.3">
      <c r="A54" t="s">
        <v>370</v>
      </c>
      <c r="B54">
        <v>22176.841000000004</v>
      </c>
      <c r="C54" t="s">
        <v>401</v>
      </c>
      <c r="E54" s="71" t="s">
        <v>458</v>
      </c>
      <c r="F54" s="81">
        <v>500280</v>
      </c>
      <c r="G54" s="60">
        <f t="shared" si="0"/>
        <v>500.28</v>
      </c>
      <c r="H54" s="60" t="s">
        <v>536</v>
      </c>
      <c r="I54" s="74">
        <v>0</v>
      </c>
      <c r="J54" s="60">
        <f t="shared" si="1"/>
        <v>0</v>
      </c>
      <c r="K54" s="77">
        <f t="shared" si="2"/>
        <v>0</v>
      </c>
      <c r="L54" s="60" t="s">
        <v>536</v>
      </c>
      <c r="N54" s="60">
        <f t="shared" si="3"/>
        <v>500280</v>
      </c>
    </row>
    <row r="55" spans="1:14" x14ac:dyDescent="0.3">
      <c r="A55" s="60" t="s">
        <v>370</v>
      </c>
      <c r="B55">
        <v>21943.02</v>
      </c>
      <c r="C55" t="s">
        <v>401</v>
      </c>
      <c r="E55" s="71" t="s">
        <v>459</v>
      </c>
      <c r="F55" s="80">
        <v>846430</v>
      </c>
      <c r="G55" s="60">
        <f t="shared" si="0"/>
        <v>846.43</v>
      </c>
      <c r="H55" s="60" t="s">
        <v>536</v>
      </c>
      <c r="I55" s="74">
        <v>0</v>
      </c>
      <c r="J55" s="60">
        <f t="shared" si="1"/>
        <v>0</v>
      </c>
      <c r="K55" s="77">
        <f t="shared" si="2"/>
        <v>0</v>
      </c>
      <c r="L55" s="60" t="s">
        <v>536</v>
      </c>
      <c r="N55" s="60">
        <f t="shared" si="3"/>
        <v>846430</v>
      </c>
    </row>
    <row r="56" spans="1:14" x14ac:dyDescent="0.3">
      <c r="A56" s="60" t="s">
        <v>370</v>
      </c>
      <c r="B56">
        <v>5876.42</v>
      </c>
      <c r="C56" t="s">
        <v>401</v>
      </c>
      <c r="E56" s="71" t="s">
        <v>373</v>
      </c>
      <c r="F56" s="80">
        <v>72395076.000000015</v>
      </c>
      <c r="G56" s="60">
        <f t="shared" si="0"/>
        <v>72395.076000000015</v>
      </c>
      <c r="H56" s="60" t="s">
        <v>536</v>
      </c>
      <c r="I56" s="74">
        <v>0</v>
      </c>
      <c r="J56" s="60">
        <f t="shared" si="1"/>
        <v>0</v>
      </c>
      <c r="K56" s="77">
        <f t="shared" si="2"/>
        <v>0</v>
      </c>
      <c r="L56" s="60" t="s">
        <v>536</v>
      </c>
      <c r="N56" s="60">
        <f t="shared" si="3"/>
        <v>72395076.000000015</v>
      </c>
    </row>
    <row r="57" spans="1:14" x14ac:dyDescent="0.3">
      <c r="A57" t="s">
        <v>389</v>
      </c>
      <c r="B57">
        <v>250.006</v>
      </c>
      <c r="C57" t="s">
        <v>401</v>
      </c>
      <c r="E57" s="71" t="s">
        <v>461</v>
      </c>
      <c r="F57" s="80">
        <v>287330</v>
      </c>
      <c r="G57" s="60">
        <f t="shared" si="0"/>
        <v>287.33</v>
      </c>
      <c r="H57" s="60" t="s">
        <v>536</v>
      </c>
      <c r="I57" s="74">
        <v>0</v>
      </c>
      <c r="J57" s="60">
        <f t="shared" si="1"/>
        <v>0</v>
      </c>
      <c r="K57" s="77">
        <f t="shared" si="2"/>
        <v>0</v>
      </c>
      <c r="L57" s="60" t="s">
        <v>536</v>
      </c>
      <c r="N57" s="60">
        <f t="shared" si="3"/>
        <v>287330</v>
      </c>
    </row>
    <row r="58" spans="1:14" x14ac:dyDescent="0.3">
      <c r="A58" s="60" t="s">
        <v>389</v>
      </c>
      <c r="B58">
        <v>544.09999999999991</v>
      </c>
      <c r="C58" t="s">
        <v>401</v>
      </c>
      <c r="G58" s="60"/>
      <c r="H58" s="60"/>
    </row>
    <row r="59" spans="1:14" x14ac:dyDescent="0.3">
      <c r="A59" t="s">
        <v>395</v>
      </c>
      <c r="B59">
        <v>2134.75</v>
      </c>
      <c r="C59" t="s">
        <v>401</v>
      </c>
      <c r="G59" s="60"/>
      <c r="H59" s="60"/>
      <c r="K59" s="75">
        <f>SUM(K2:K57)</f>
        <v>204939.34496000002</v>
      </c>
      <c r="L59" t="s">
        <v>536</v>
      </c>
    </row>
    <row r="60" spans="1:14" x14ac:dyDescent="0.3">
      <c r="A60" t="s">
        <v>435</v>
      </c>
      <c r="B60">
        <v>3030.92</v>
      </c>
      <c r="C60" t="s">
        <v>401</v>
      </c>
      <c r="G60" s="60"/>
      <c r="H60" s="60"/>
      <c r="K60" s="75">
        <f>K59*1%*1000</f>
        <v>2049393.4496000002</v>
      </c>
      <c r="L60" t="s">
        <v>852</v>
      </c>
    </row>
    <row r="61" spans="1:14" x14ac:dyDescent="0.3">
      <c r="A61" t="s">
        <v>436</v>
      </c>
      <c r="B61">
        <v>1</v>
      </c>
      <c r="C61" t="s">
        <v>401</v>
      </c>
      <c r="G61" s="60"/>
      <c r="H61" s="60"/>
    </row>
    <row r="62" spans="1:14" x14ac:dyDescent="0.3">
      <c r="A62" t="s">
        <v>381</v>
      </c>
      <c r="B62">
        <v>3025</v>
      </c>
      <c r="C62" t="s">
        <v>401</v>
      </c>
      <c r="G62" s="60"/>
      <c r="H62" s="60"/>
    </row>
    <row r="63" spans="1:14" x14ac:dyDescent="0.3">
      <c r="A63" s="60" t="s">
        <v>381</v>
      </c>
      <c r="B63">
        <v>1197.02</v>
      </c>
      <c r="C63" t="s">
        <v>401</v>
      </c>
      <c r="G63" s="60"/>
      <c r="H63" s="60"/>
    </row>
    <row r="64" spans="1:14" x14ac:dyDescent="0.3">
      <c r="A64" t="s">
        <v>394</v>
      </c>
      <c r="B64">
        <v>4380.04</v>
      </c>
      <c r="C64" t="s">
        <v>401</v>
      </c>
      <c r="G64" s="60"/>
      <c r="H64" s="60"/>
    </row>
    <row r="65" spans="1:8" x14ac:dyDescent="0.3">
      <c r="A65" s="60" t="s">
        <v>394</v>
      </c>
      <c r="B65">
        <v>4579.76</v>
      </c>
      <c r="C65" t="s">
        <v>401</v>
      </c>
      <c r="G65" s="60"/>
      <c r="H65" s="60"/>
    </row>
    <row r="66" spans="1:8" x14ac:dyDescent="0.3">
      <c r="A66" s="60" t="s">
        <v>394</v>
      </c>
      <c r="B66">
        <v>999</v>
      </c>
      <c r="C66" t="s">
        <v>401</v>
      </c>
      <c r="G66" s="60"/>
      <c r="H66" s="60"/>
    </row>
    <row r="67" spans="1:8" x14ac:dyDescent="0.3">
      <c r="A67" s="60" t="s">
        <v>394</v>
      </c>
      <c r="B67">
        <v>1385.400000000001</v>
      </c>
      <c r="C67" t="s">
        <v>401</v>
      </c>
      <c r="G67" s="60"/>
      <c r="H67" s="60"/>
    </row>
    <row r="68" spans="1:8" x14ac:dyDescent="0.3">
      <c r="A68" t="s">
        <v>360</v>
      </c>
      <c r="B68">
        <v>1255.08</v>
      </c>
      <c r="C68" t="s">
        <v>401</v>
      </c>
      <c r="G68" s="60"/>
      <c r="H68" s="60"/>
    </row>
    <row r="69" spans="1:8" x14ac:dyDescent="0.3">
      <c r="A69" t="s">
        <v>360</v>
      </c>
      <c r="B69">
        <v>5792.2370000000001</v>
      </c>
      <c r="C69" t="s">
        <v>401</v>
      </c>
      <c r="G69" s="60"/>
      <c r="H69" s="60"/>
    </row>
    <row r="70" spans="1:8" x14ac:dyDescent="0.3">
      <c r="A70" t="s">
        <v>360</v>
      </c>
      <c r="B70">
        <v>15287.64</v>
      </c>
      <c r="C70" t="s">
        <v>401</v>
      </c>
      <c r="G70" s="60"/>
      <c r="H70" s="60"/>
    </row>
    <row r="71" spans="1:8" x14ac:dyDescent="0.3">
      <c r="A71" t="s">
        <v>360</v>
      </c>
      <c r="B71">
        <v>3320</v>
      </c>
      <c r="C71" t="s">
        <v>401</v>
      </c>
      <c r="G71" s="60"/>
      <c r="H71" s="60"/>
    </row>
    <row r="72" spans="1:8" x14ac:dyDescent="0.3">
      <c r="A72" t="s">
        <v>360</v>
      </c>
      <c r="B72">
        <v>2800.848</v>
      </c>
      <c r="C72" t="s">
        <v>401</v>
      </c>
      <c r="G72" s="60"/>
      <c r="H72" s="60"/>
    </row>
    <row r="73" spans="1:8" x14ac:dyDescent="0.3">
      <c r="A73" t="s">
        <v>360</v>
      </c>
      <c r="B73">
        <v>3101.6759999999999</v>
      </c>
      <c r="C73" t="s">
        <v>401</v>
      </c>
      <c r="G73" s="60"/>
      <c r="H73" s="60"/>
    </row>
    <row r="74" spans="1:8" x14ac:dyDescent="0.3">
      <c r="A74" t="s">
        <v>360</v>
      </c>
      <c r="B74">
        <v>3500</v>
      </c>
      <c r="C74" t="s">
        <v>401</v>
      </c>
      <c r="G74" s="60"/>
      <c r="H74" s="60"/>
    </row>
    <row r="75" spans="1:8" x14ac:dyDescent="0.3">
      <c r="A75" s="60" t="s">
        <v>360</v>
      </c>
      <c r="B75">
        <v>16579.760000000002</v>
      </c>
      <c r="C75" t="s">
        <v>401</v>
      </c>
      <c r="G75" s="60"/>
      <c r="H75" s="60"/>
    </row>
    <row r="76" spans="1:8" x14ac:dyDescent="0.3">
      <c r="A76" s="60" t="s">
        <v>360</v>
      </c>
      <c r="B76">
        <v>72709.51999999999</v>
      </c>
      <c r="C76" t="s">
        <v>401</v>
      </c>
      <c r="G76" s="60"/>
      <c r="H76" s="60"/>
    </row>
    <row r="77" spans="1:8" x14ac:dyDescent="0.3">
      <c r="A77" s="60" t="s">
        <v>360</v>
      </c>
      <c r="B77">
        <v>3146.62</v>
      </c>
      <c r="C77" t="s">
        <v>401</v>
      </c>
      <c r="G77" s="60"/>
      <c r="H77" s="60"/>
    </row>
    <row r="78" spans="1:8" x14ac:dyDescent="0.3">
      <c r="A78" t="s">
        <v>388</v>
      </c>
      <c r="B78">
        <v>1344.72</v>
      </c>
      <c r="C78" t="s">
        <v>401</v>
      </c>
      <c r="G78" s="60"/>
      <c r="H78" s="60"/>
    </row>
    <row r="79" spans="1:8" x14ac:dyDescent="0.3">
      <c r="A79" s="60" t="s">
        <v>388</v>
      </c>
      <c r="B79">
        <v>770.16</v>
      </c>
      <c r="C79" t="s">
        <v>401</v>
      </c>
      <c r="G79" s="60"/>
      <c r="H79" s="60"/>
    </row>
    <row r="80" spans="1:8" x14ac:dyDescent="0.3">
      <c r="A80" s="60" t="s">
        <v>388</v>
      </c>
      <c r="B80">
        <v>3368.7000000000007</v>
      </c>
      <c r="C80" t="s">
        <v>401</v>
      </c>
      <c r="G80" s="60"/>
      <c r="H80" s="60"/>
    </row>
    <row r="81" spans="1:8" x14ac:dyDescent="0.3">
      <c r="A81" t="s">
        <v>444</v>
      </c>
      <c r="B81">
        <v>376.34000000000003</v>
      </c>
      <c r="C81" t="s">
        <v>401</v>
      </c>
      <c r="G81" s="60"/>
      <c r="H81" s="60"/>
    </row>
    <row r="82" spans="1:8" x14ac:dyDescent="0.3">
      <c r="A82" t="s">
        <v>375</v>
      </c>
      <c r="B82">
        <v>6000</v>
      </c>
      <c r="C82" t="s">
        <v>401</v>
      </c>
    </row>
    <row r="83" spans="1:8" x14ac:dyDescent="0.3">
      <c r="A83" t="s">
        <v>374</v>
      </c>
      <c r="B83">
        <v>1000</v>
      </c>
      <c r="C83" t="s">
        <v>401</v>
      </c>
    </row>
    <row r="84" spans="1:8" x14ac:dyDescent="0.3">
      <c r="A84" s="60" t="s">
        <v>374</v>
      </c>
      <c r="B84">
        <v>497.66</v>
      </c>
      <c r="C84" t="s">
        <v>401</v>
      </c>
    </row>
    <row r="85" spans="1:8" x14ac:dyDescent="0.3">
      <c r="A85" t="s">
        <v>398</v>
      </c>
      <c r="B85">
        <v>1000</v>
      </c>
      <c r="C85" t="s">
        <v>401</v>
      </c>
    </row>
    <row r="86" spans="1:8" x14ac:dyDescent="0.3">
      <c r="A86" s="60" t="s">
        <v>398</v>
      </c>
      <c r="B86">
        <v>886.3</v>
      </c>
      <c r="C86" t="s">
        <v>401</v>
      </c>
    </row>
    <row r="87" spans="1:8" x14ac:dyDescent="0.3">
      <c r="A87" t="s">
        <v>447</v>
      </c>
      <c r="B87">
        <v>27.72</v>
      </c>
      <c r="C87" t="s">
        <v>401</v>
      </c>
    </row>
    <row r="88" spans="1:8" x14ac:dyDescent="0.3">
      <c r="A88" t="s">
        <v>391</v>
      </c>
      <c r="B88">
        <v>507.6</v>
      </c>
      <c r="C88" t="s">
        <v>401</v>
      </c>
    </row>
    <row r="89" spans="1:8" x14ac:dyDescent="0.3">
      <c r="A89" t="s">
        <v>382</v>
      </c>
      <c r="B89">
        <v>13797.6</v>
      </c>
      <c r="C89" t="s">
        <v>401</v>
      </c>
    </row>
    <row r="90" spans="1:8" x14ac:dyDescent="0.3">
      <c r="A90" t="s">
        <v>448</v>
      </c>
      <c r="B90">
        <v>70</v>
      </c>
      <c r="C90" t="s">
        <v>401</v>
      </c>
    </row>
    <row r="91" spans="1:8" x14ac:dyDescent="0.3">
      <c r="A91" t="s">
        <v>393</v>
      </c>
      <c r="B91">
        <v>350</v>
      </c>
      <c r="C91" t="s">
        <v>401</v>
      </c>
    </row>
    <row r="92" spans="1:8" x14ac:dyDescent="0.3">
      <c r="A92" t="s">
        <v>449</v>
      </c>
      <c r="B92">
        <v>1300.48</v>
      </c>
      <c r="C92" t="s">
        <v>401</v>
      </c>
    </row>
    <row r="93" spans="1:8" x14ac:dyDescent="0.3">
      <c r="A93" t="s">
        <v>363</v>
      </c>
      <c r="B93">
        <v>3358.3199999999997</v>
      </c>
      <c r="C93" t="s">
        <v>401</v>
      </c>
    </row>
    <row r="94" spans="1:8" x14ac:dyDescent="0.3">
      <c r="A94" s="60" t="s">
        <v>363</v>
      </c>
      <c r="B94">
        <v>6246.4800000000014</v>
      </c>
      <c r="C94" t="s">
        <v>401</v>
      </c>
    </row>
    <row r="95" spans="1:8" x14ac:dyDescent="0.3">
      <c r="A95" t="s">
        <v>362</v>
      </c>
      <c r="B95">
        <v>19508.315000000002</v>
      </c>
      <c r="C95" t="s">
        <v>401</v>
      </c>
    </row>
    <row r="96" spans="1:8" x14ac:dyDescent="0.3">
      <c r="A96" t="s">
        <v>362</v>
      </c>
      <c r="B96">
        <v>29155</v>
      </c>
      <c r="C96" t="s">
        <v>401</v>
      </c>
    </row>
    <row r="97" spans="1:3" x14ac:dyDescent="0.3">
      <c r="A97" t="s">
        <v>362</v>
      </c>
      <c r="B97">
        <v>50197.259999999995</v>
      </c>
      <c r="C97" t="s">
        <v>401</v>
      </c>
    </row>
    <row r="98" spans="1:3" x14ac:dyDescent="0.3">
      <c r="A98" s="60" t="s">
        <v>362</v>
      </c>
      <c r="B98">
        <v>6598.5</v>
      </c>
      <c r="C98" t="s">
        <v>401</v>
      </c>
    </row>
    <row r="99" spans="1:3" x14ac:dyDescent="0.3">
      <c r="A99" s="60" t="s">
        <v>362</v>
      </c>
      <c r="B99">
        <v>6276.4400000000005</v>
      </c>
      <c r="C99" t="s">
        <v>401</v>
      </c>
    </row>
    <row r="100" spans="1:3" x14ac:dyDescent="0.3">
      <c r="A100" s="60" t="s">
        <v>362</v>
      </c>
      <c r="B100">
        <v>29248.959999999988</v>
      </c>
      <c r="C100" t="s">
        <v>401</v>
      </c>
    </row>
    <row r="101" spans="1:3" x14ac:dyDescent="0.3">
      <c r="A101" t="s">
        <v>452</v>
      </c>
      <c r="B101">
        <v>875.2399999999999</v>
      </c>
      <c r="C101" t="s">
        <v>401</v>
      </c>
    </row>
    <row r="102" spans="1:3" x14ac:dyDescent="0.3">
      <c r="A102" t="s">
        <v>453</v>
      </c>
      <c r="B102">
        <v>54.7</v>
      </c>
      <c r="C102" t="s">
        <v>401</v>
      </c>
    </row>
    <row r="103" spans="1:3" x14ac:dyDescent="0.3">
      <c r="A103" t="s">
        <v>454</v>
      </c>
      <c r="B103">
        <v>970.66</v>
      </c>
      <c r="C103" t="s">
        <v>401</v>
      </c>
    </row>
    <row r="104" spans="1:3" x14ac:dyDescent="0.3">
      <c r="A104" t="s">
        <v>387</v>
      </c>
      <c r="B104">
        <v>1375</v>
      </c>
      <c r="C104" t="s">
        <v>401</v>
      </c>
    </row>
    <row r="105" spans="1:3" x14ac:dyDescent="0.3">
      <c r="A105" t="s">
        <v>455</v>
      </c>
      <c r="B105">
        <v>836.8</v>
      </c>
      <c r="C105" t="s">
        <v>401</v>
      </c>
    </row>
    <row r="106" spans="1:3" x14ac:dyDescent="0.3">
      <c r="A106" t="s">
        <v>397</v>
      </c>
      <c r="B106">
        <v>2214.8599999999997</v>
      </c>
      <c r="C106" t="s">
        <v>401</v>
      </c>
    </row>
    <row r="107" spans="1:3" x14ac:dyDescent="0.3">
      <c r="A107" t="s">
        <v>456</v>
      </c>
      <c r="B107">
        <v>833.03999999999985</v>
      </c>
      <c r="C107" t="s">
        <v>401</v>
      </c>
    </row>
    <row r="108" spans="1:3" x14ac:dyDescent="0.3">
      <c r="A108" t="s">
        <v>457</v>
      </c>
      <c r="B108">
        <v>227.29999999999995</v>
      </c>
      <c r="C108" t="s">
        <v>401</v>
      </c>
    </row>
    <row r="109" spans="1:3" x14ac:dyDescent="0.3">
      <c r="A109" t="s">
        <v>365</v>
      </c>
      <c r="B109">
        <v>300</v>
      </c>
      <c r="C109" t="s">
        <v>401</v>
      </c>
    </row>
    <row r="110" spans="1:3" x14ac:dyDescent="0.3">
      <c r="A110" t="s">
        <v>458</v>
      </c>
      <c r="B110">
        <v>500.28</v>
      </c>
      <c r="C110" t="s">
        <v>401</v>
      </c>
    </row>
    <row r="111" spans="1:3" x14ac:dyDescent="0.3">
      <c r="A111" t="s">
        <v>459</v>
      </c>
      <c r="B111">
        <v>846.43</v>
      </c>
      <c r="C111" t="s">
        <v>401</v>
      </c>
    </row>
    <row r="112" spans="1:3" x14ac:dyDescent="0.3">
      <c r="A112" t="s">
        <v>373</v>
      </c>
      <c r="B112">
        <v>26926</v>
      </c>
      <c r="C112" t="s">
        <v>401</v>
      </c>
    </row>
    <row r="113" spans="1:3" x14ac:dyDescent="0.3">
      <c r="A113" t="s">
        <v>373</v>
      </c>
      <c r="B113">
        <v>4840</v>
      </c>
      <c r="C113" t="s">
        <v>401</v>
      </c>
    </row>
    <row r="114" spans="1:3" x14ac:dyDescent="0.3">
      <c r="A114" t="s">
        <v>373</v>
      </c>
      <c r="B114">
        <v>1500</v>
      </c>
      <c r="C114" t="s">
        <v>401</v>
      </c>
    </row>
    <row r="115" spans="1:3" x14ac:dyDescent="0.3">
      <c r="A115" s="60" t="s">
        <v>373</v>
      </c>
      <c r="B115">
        <v>20775.116000000002</v>
      </c>
      <c r="C115" t="s">
        <v>401</v>
      </c>
    </row>
    <row r="116" spans="1:3" x14ac:dyDescent="0.3">
      <c r="A116" s="60" t="s">
        <v>373</v>
      </c>
      <c r="B116">
        <v>16184.500000000002</v>
      </c>
      <c r="C116" t="s">
        <v>401</v>
      </c>
    </row>
    <row r="117" spans="1:3" x14ac:dyDescent="0.3">
      <c r="A117" s="60" t="s">
        <v>373</v>
      </c>
      <c r="B117">
        <v>2169.46</v>
      </c>
      <c r="C117" t="s">
        <v>401</v>
      </c>
    </row>
    <row r="118" spans="1:3" x14ac:dyDescent="0.3">
      <c r="A118" t="s">
        <v>461</v>
      </c>
      <c r="B118">
        <v>287.33</v>
      </c>
      <c r="C118" t="s">
        <v>401</v>
      </c>
    </row>
  </sheetData>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FE1C-CD17-4885-9E2B-B84314BC6B45}">
  <dimension ref="B2:V29"/>
  <sheetViews>
    <sheetView zoomScaleNormal="100" workbookViewId="0">
      <selection activeCell="D14" sqref="D14"/>
    </sheetView>
  </sheetViews>
  <sheetFormatPr defaultColWidth="9.109375" defaultRowHeight="18" x14ac:dyDescent="0.35"/>
  <cols>
    <col min="1" max="1" width="9.109375" style="1"/>
    <col min="2" max="2" width="21.6640625" style="1" customWidth="1"/>
    <col min="3" max="3" width="50.77734375" style="1" customWidth="1"/>
    <col min="4" max="4" width="13.33203125" style="1" customWidth="1"/>
    <col min="5" max="13" width="13.33203125" style="2" customWidth="1"/>
    <col min="14" max="14" width="30.77734375" style="2" customWidth="1"/>
    <col min="15" max="16" width="13.33203125" style="1" customWidth="1"/>
    <col min="17" max="17" width="30.77734375" style="1" customWidth="1"/>
    <col min="18" max="18" width="30.77734375" style="2" customWidth="1"/>
    <col min="19" max="19" width="13.33203125" style="2" customWidth="1"/>
    <col min="20" max="20" width="13.33203125" style="1" customWidth="1"/>
    <col min="21" max="21" width="30.77734375" style="1" customWidth="1"/>
    <col min="22" max="22" width="33.6640625" style="1" customWidth="1"/>
    <col min="23" max="23" width="142.109375" style="1" bestFit="1" customWidth="1"/>
    <col min="24" max="28" width="9.109375" style="1"/>
    <col min="29" max="29" width="15.88671875" style="1" customWidth="1"/>
    <col min="30" max="16384" width="9.109375" style="1"/>
  </cols>
  <sheetData>
    <row r="2" spans="2:22" ht="27" x14ac:dyDescent="0.5">
      <c r="B2" s="21" t="s">
        <v>158</v>
      </c>
    </row>
    <row r="3" spans="2:22" ht="74.25" customHeight="1" x14ac:dyDescent="0.35">
      <c r="B3" s="565" t="s">
        <v>1581</v>
      </c>
      <c r="C3" s="566"/>
      <c r="D3" s="563"/>
      <c r="E3" s="564"/>
      <c r="F3" s="563"/>
      <c r="G3" s="564"/>
      <c r="H3" s="563"/>
      <c r="I3" s="564"/>
      <c r="J3" s="563"/>
      <c r="K3" s="564"/>
      <c r="L3" s="563"/>
      <c r="M3" s="564"/>
      <c r="N3" s="563"/>
      <c r="O3" s="564"/>
      <c r="P3" s="434"/>
    </row>
    <row r="5" spans="2:22" ht="60.75" x14ac:dyDescent="0.35">
      <c r="B5" s="377" t="s">
        <v>17</v>
      </c>
      <c r="C5" s="377" t="s">
        <v>95</v>
      </c>
      <c r="D5" s="377" t="s">
        <v>21</v>
      </c>
      <c r="E5" s="377" t="s">
        <v>22</v>
      </c>
      <c r="F5" s="377" t="s">
        <v>96</v>
      </c>
      <c r="G5" s="377" t="s">
        <v>24</v>
      </c>
      <c r="H5" s="377" t="s">
        <v>97</v>
      </c>
      <c r="I5" s="377" t="s">
        <v>28</v>
      </c>
      <c r="J5" s="377" t="s">
        <v>159</v>
      </c>
      <c r="K5" s="377" t="s">
        <v>65</v>
      </c>
      <c r="L5" s="377" t="s">
        <v>99</v>
      </c>
      <c r="M5" s="377" t="s">
        <v>100</v>
      </c>
      <c r="N5" s="377" t="s">
        <v>160</v>
      </c>
      <c r="O5" s="377" t="s">
        <v>23</v>
      </c>
      <c r="P5" s="377" t="s">
        <v>102</v>
      </c>
      <c r="Q5" s="377" t="s">
        <v>25</v>
      </c>
      <c r="R5" s="377" t="s">
        <v>1583</v>
      </c>
      <c r="S5" s="377" t="s">
        <v>27</v>
      </c>
      <c r="T5" s="377" t="s">
        <v>103</v>
      </c>
      <c r="U5" s="377" t="s">
        <v>1565</v>
      </c>
      <c r="V5" s="377" t="s">
        <v>30</v>
      </c>
    </row>
    <row r="6" spans="2:22" x14ac:dyDescent="0.35">
      <c r="B6" s="436" t="s">
        <v>104</v>
      </c>
      <c r="C6" s="337"/>
      <c r="D6" s="339"/>
      <c r="E6" s="337" t="s">
        <v>33</v>
      </c>
      <c r="F6" s="339"/>
      <c r="G6" s="337" t="s">
        <v>105</v>
      </c>
      <c r="H6" s="339"/>
      <c r="I6" s="337" t="s">
        <v>105</v>
      </c>
      <c r="J6" s="339"/>
      <c r="K6" s="337" t="s">
        <v>105</v>
      </c>
      <c r="L6" s="339"/>
      <c r="M6" s="337" t="s">
        <v>105</v>
      </c>
      <c r="N6" s="339"/>
      <c r="O6" s="339"/>
      <c r="P6" s="337" t="s">
        <v>34</v>
      </c>
      <c r="Q6" s="339"/>
      <c r="R6" s="340" t="s">
        <v>32</v>
      </c>
      <c r="S6" s="339"/>
      <c r="T6" s="337" t="s">
        <v>35</v>
      </c>
      <c r="U6" s="339"/>
      <c r="V6" s="339"/>
    </row>
    <row r="7" spans="2:22" x14ac:dyDescent="0.35">
      <c r="B7" s="391"/>
      <c r="C7" s="337"/>
      <c r="D7" s="339"/>
      <c r="E7" s="337" t="s">
        <v>33</v>
      </c>
      <c r="F7" s="339"/>
      <c r="G7" s="337" t="s">
        <v>105</v>
      </c>
      <c r="H7" s="339"/>
      <c r="I7" s="337" t="s">
        <v>105</v>
      </c>
      <c r="J7" s="339"/>
      <c r="K7" s="337" t="s">
        <v>105</v>
      </c>
      <c r="L7" s="339"/>
      <c r="M7" s="337" t="s">
        <v>105</v>
      </c>
      <c r="N7" s="339"/>
      <c r="O7" s="339"/>
      <c r="P7" s="337" t="s">
        <v>34</v>
      </c>
      <c r="Q7" s="339"/>
      <c r="R7" s="340" t="s">
        <v>32</v>
      </c>
      <c r="S7" s="339"/>
      <c r="T7" s="337" t="s">
        <v>35</v>
      </c>
      <c r="U7" s="339"/>
      <c r="V7" s="339"/>
    </row>
    <row r="8" spans="2:22" x14ac:dyDescent="0.35">
      <c r="B8" s="391"/>
      <c r="C8" s="337"/>
      <c r="D8" s="339"/>
      <c r="E8" s="337" t="s">
        <v>33</v>
      </c>
      <c r="F8" s="339"/>
      <c r="G8" s="337" t="s">
        <v>105</v>
      </c>
      <c r="H8" s="339"/>
      <c r="I8" s="337" t="s">
        <v>105</v>
      </c>
      <c r="J8" s="339"/>
      <c r="K8" s="337" t="s">
        <v>105</v>
      </c>
      <c r="L8" s="339"/>
      <c r="M8" s="337" t="s">
        <v>105</v>
      </c>
      <c r="N8" s="339"/>
      <c r="O8" s="339"/>
      <c r="P8" s="337" t="s">
        <v>34</v>
      </c>
      <c r="Q8" s="339"/>
      <c r="R8" s="340" t="s">
        <v>32</v>
      </c>
      <c r="S8" s="339"/>
      <c r="T8" s="337" t="s">
        <v>35</v>
      </c>
      <c r="U8" s="339"/>
      <c r="V8" s="339"/>
    </row>
    <row r="9" spans="2:22" x14ac:dyDescent="0.35">
      <c r="B9" s="391"/>
      <c r="C9" s="339" t="s">
        <v>106</v>
      </c>
      <c r="D9" s="339"/>
      <c r="E9" s="337" t="s">
        <v>33</v>
      </c>
      <c r="F9" s="339"/>
      <c r="G9" s="337" t="s">
        <v>105</v>
      </c>
      <c r="H9" s="339"/>
      <c r="I9" s="337" t="s">
        <v>105</v>
      </c>
      <c r="J9" s="339"/>
      <c r="K9" s="337" t="s">
        <v>105</v>
      </c>
      <c r="L9" s="339"/>
      <c r="M9" s="337" t="s">
        <v>105</v>
      </c>
      <c r="N9" s="339"/>
      <c r="O9" s="339"/>
      <c r="P9" s="337" t="s">
        <v>34</v>
      </c>
      <c r="Q9" s="339"/>
      <c r="R9" s="340" t="s">
        <v>32</v>
      </c>
      <c r="S9" s="339"/>
      <c r="T9" s="337" t="s">
        <v>35</v>
      </c>
      <c r="U9" s="339"/>
      <c r="V9" s="435" t="s">
        <v>107</v>
      </c>
    </row>
    <row r="10" spans="2:22" x14ac:dyDescent="0.35">
      <c r="B10" s="10"/>
      <c r="C10" s="333"/>
      <c r="D10" s="333"/>
      <c r="E10" s="333"/>
      <c r="F10" s="333"/>
      <c r="G10" s="333"/>
      <c r="H10" s="333"/>
      <c r="I10" s="333"/>
      <c r="J10" s="333"/>
      <c r="K10" s="333"/>
      <c r="L10" s="333"/>
      <c r="M10" s="333"/>
      <c r="N10" s="333"/>
      <c r="O10" s="334"/>
      <c r="P10" s="333"/>
      <c r="Q10" s="334"/>
      <c r="R10" s="334"/>
      <c r="S10" s="334"/>
      <c r="T10" s="333"/>
      <c r="U10" s="333"/>
      <c r="V10" s="354"/>
    </row>
    <row r="11" spans="2:22" x14ac:dyDescent="0.35">
      <c r="B11" s="16"/>
      <c r="C11" s="16"/>
      <c r="D11" s="24"/>
      <c r="E11" s="24"/>
      <c r="F11" s="24"/>
      <c r="G11" s="24"/>
      <c r="H11" s="24"/>
      <c r="I11" s="24"/>
      <c r="J11" s="24"/>
      <c r="K11" s="24"/>
      <c r="L11" s="24"/>
      <c r="M11" s="24"/>
      <c r="N11" s="24"/>
      <c r="O11" s="16"/>
      <c r="P11" s="16"/>
      <c r="Q11" s="24"/>
      <c r="R11" s="24"/>
      <c r="S11" s="24"/>
      <c r="T11" s="17"/>
    </row>
    <row r="12" spans="2:22" x14ac:dyDescent="0.35">
      <c r="B12" s="16" t="s">
        <v>39</v>
      </c>
      <c r="C12" s="16"/>
      <c r="D12" s="24"/>
      <c r="E12" s="24"/>
      <c r="F12" s="24"/>
      <c r="G12" s="24"/>
      <c r="H12" s="24"/>
      <c r="I12" s="24"/>
      <c r="J12" s="24"/>
      <c r="K12" s="24"/>
      <c r="L12" s="24"/>
      <c r="M12" s="24"/>
      <c r="N12" s="24"/>
      <c r="O12" s="16"/>
      <c r="P12" s="16"/>
      <c r="Q12" s="24"/>
      <c r="R12" s="24"/>
      <c r="S12" s="24"/>
      <c r="T12" s="17"/>
    </row>
    <row r="13" spans="2:22" x14ac:dyDescent="0.35">
      <c r="B13" s="543"/>
      <c r="C13" s="544"/>
      <c r="D13" s="544"/>
      <c r="E13" s="544"/>
      <c r="F13" s="544"/>
      <c r="G13" s="544"/>
      <c r="H13" s="544"/>
      <c r="I13" s="544"/>
      <c r="J13" s="544"/>
      <c r="K13" s="544"/>
      <c r="L13" s="544"/>
      <c r="M13" s="544"/>
      <c r="N13" s="544"/>
      <c r="O13" s="544"/>
      <c r="P13" s="544"/>
      <c r="Q13" s="544"/>
      <c r="R13" s="544"/>
      <c r="S13" s="544"/>
      <c r="T13" s="545"/>
    </row>
    <row r="15" spans="2:22" ht="27" x14ac:dyDescent="0.35">
      <c r="B15" s="18" t="s">
        <v>13</v>
      </c>
    </row>
    <row r="16" spans="2:22" x14ac:dyDescent="0.35">
      <c r="B16" s="472"/>
      <c r="C16" s="473"/>
      <c r="D16" s="473"/>
      <c r="E16" s="473"/>
      <c r="F16" s="473"/>
      <c r="G16" s="473"/>
      <c r="H16" s="473"/>
      <c r="I16" s="473"/>
      <c r="J16" s="473"/>
      <c r="K16" s="473"/>
      <c r="L16" s="473"/>
      <c r="M16" s="473"/>
      <c r="N16" s="473"/>
      <c r="O16" s="473"/>
      <c r="P16" s="473"/>
      <c r="Q16" s="473"/>
      <c r="R16" s="473"/>
      <c r="S16" s="473"/>
      <c r="T16" s="474"/>
    </row>
    <row r="17" spans="2:20" x14ac:dyDescent="0.35">
      <c r="B17" s="475"/>
      <c r="C17" s="476"/>
      <c r="D17" s="476"/>
      <c r="E17" s="476"/>
      <c r="F17" s="476"/>
      <c r="G17" s="476"/>
      <c r="H17" s="476"/>
      <c r="I17" s="476"/>
      <c r="J17" s="476"/>
      <c r="K17" s="476"/>
      <c r="L17" s="476"/>
      <c r="M17" s="476"/>
      <c r="N17" s="476"/>
      <c r="O17" s="476"/>
      <c r="P17" s="476"/>
      <c r="Q17" s="476"/>
      <c r="R17" s="476"/>
      <c r="S17" s="476"/>
      <c r="T17" s="477"/>
    </row>
    <row r="18" spans="2:20" x14ac:dyDescent="0.35">
      <c r="B18" s="475"/>
      <c r="C18" s="476"/>
      <c r="D18" s="476"/>
      <c r="E18" s="476"/>
      <c r="F18" s="476"/>
      <c r="G18" s="476"/>
      <c r="H18" s="476"/>
      <c r="I18" s="476"/>
      <c r="J18" s="476"/>
      <c r="K18" s="476"/>
      <c r="L18" s="476"/>
      <c r="M18" s="476"/>
      <c r="N18" s="476"/>
      <c r="O18" s="476"/>
      <c r="P18" s="476"/>
      <c r="Q18" s="476"/>
      <c r="R18" s="476"/>
      <c r="S18" s="476"/>
      <c r="T18" s="477"/>
    </row>
    <row r="19" spans="2:20" x14ac:dyDescent="0.35">
      <c r="B19" s="475"/>
      <c r="C19" s="476"/>
      <c r="D19" s="476"/>
      <c r="E19" s="476"/>
      <c r="F19" s="476"/>
      <c r="G19" s="476"/>
      <c r="H19" s="476"/>
      <c r="I19" s="476"/>
      <c r="J19" s="476"/>
      <c r="K19" s="476"/>
      <c r="L19" s="476"/>
      <c r="M19" s="476"/>
      <c r="N19" s="476"/>
      <c r="O19" s="476"/>
      <c r="P19" s="476"/>
      <c r="Q19" s="476"/>
      <c r="R19" s="476"/>
      <c r="S19" s="476"/>
      <c r="T19" s="477"/>
    </row>
    <row r="20" spans="2:20" x14ac:dyDescent="0.35">
      <c r="B20" s="475"/>
      <c r="C20" s="476"/>
      <c r="D20" s="476"/>
      <c r="E20" s="476"/>
      <c r="F20" s="476"/>
      <c r="G20" s="476"/>
      <c r="H20" s="476"/>
      <c r="I20" s="476"/>
      <c r="J20" s="476"/>
      <c r="K20" s="476"/>
      <c r="L20" s="476"/>
      <c r="M20" s="476"/>
      <c r="N20" s="476"/>
      <c r="O20" s="476"/>
      <c r="P20" s="476"/>
      <c r="Q20" s="476"/>
      <c r="R20" s="476"/>
      <c r="S20" s="476"/>
      <c r="T20" s="477"/>
    </row>
    <row r="21" spans="2:20" x14ac:dyDescent="0.35">
      <c r="B21" s="478"/>
      <c r="C21" s="479"/>
      <c r="D21" s="479"/>
      <c r="E21" s="479"/>
      <c r="F21" s="479"/>
      <c r="G21" s="479"/>
      <c r="H21" s="479"/>
      <c r="I21" s="479"/>
      <c r="J21" s="479"/>
      <c r="K21" s="479"/>
      <c r="L21" s="479"/>
      <c r="M21" s="479"/>
      <c r="N21" s="479"/>
      <c r="O21" s="479"/>
      <c r="P21" s="479"/>
      <c r="Q21" s="479"/>
      <c r="R21" s="479"/>
      <c r="S21" s="479"/>
      <c r="T21" s="480"/>
    </row>
    <row r="23" spans="2:20" ht="27" x14ac:dyDescent="0.35">
      <c r="B23" s="18" t="s">
        <v>14</v>
      </c>
    </row>
    <row r="24" spans="2:20" x14ac:dyDescent="0.35">
      <c r="B24" s="481" t="s">
        <v>15</v>
      </c>
      <c r="C24" s="482"/>
      <c r="D24" s="482"/>
      <c r="E24" s="482"/>
      <c r="F24" s="482"/>
      <c r="G24" s="482"/>
      <c r="H24" s="482"/>
      <c r="I24" s="482"/>
      <c r="J24" s="482"/>
      <c r="K24" s="482"/>
      <c r="L24" s="482"/>
      <c r="M24" s="482"/>
      <c r="N24" s="482"/>
      <c r="O24" s="482"/>
      <c r="P24" s="482"/>
      <c r="Q24" s="482"/>
      <c r="R24" s="482"/>
      <c r="S24" s="482"/>
      <c r="T24" s="483"/>
    </row>
    <row r="25" spans="2:20" x14ac:dyDescent="0.35">
      <c r="B25" s="484"/>
      <c r="C25" s="485"/>
      <c r="D25" s="485"/>
      <c r="E25" s="485"/>
      <c r="F25" s="485"/>
      <c r="G25" s="485"/>
      <c r="H25" s="485"/>
      <c r="I25" s="485"/>
      <c r="J25" s="485"/>
      <c r="K25" s="485"/>
      <c r="L25" s="485"/>
      <c r="M25" s="485"/>
      <c r="N25" s="485"/>
      <c r="O25" s="485"/>
      <c r="P25" s="485"/>
      <c r="Q25" s="485"/>
      <c r="R25" s="485"/>
      <c r="S25" s="485"/>
      <c r="T25" s="486"/>
    </row>
    <row r="26" spans="2:20" x14ac:dyDescent="0.35">
      <c r="B26" s="484"/>
      <c r="C26" s="485"/>
      <c r="D26" s="485"/>
      <c r="E26" s="485"/>
      <c r="F26" s="485"/>
      <c r="G26" s="485"/>
      <c r="H26" s="485"/>
      <c r="I26" s="485"/>
      <c r="J26" s="485"/>
      <c r="K26" s="485"/>
      <c r="L26" s="485"/>
      <c r="M26" s="485"/>
      <c r="N26" s="485"/>
      <c r="O26" s="485"/>
      <c r="P26" s="485"/>
      <c r="Q26" s="485"/>
      <c r="R26" s="485"/>
      <c r="S26" s="485"/>
      <c r="T26" s="486"/>
    </row>
    <row r="27" spans="2:20" x14ac:dyDescent="0.35">
      <c r="B27" s="484"/>
      <c r="C27" s="485"/>
      <c r="D27" s="485"/>
      <c r="E27" s="485"/>
      <c r="F27" s="485"/>
      <c r="G27" s="485"/>
      <c r="H27" s="485"/>
      <c r="I27" s="485"/>
      <c r="J27" s="485"/>
      <c r="K27" s="485"/>
      <c r="L27" s="485"/>
      <c r="M27" s="485"/>
      <c r="N27" s="485"/>
      <c r="O27" s="485"/>
      <c r="P27" s="485"/>
      <c r="Q27" s="485"/>
      <c r="R27" s="485"/>
      <c r="S27" s="485"/>
      <c r="T27" s="486"/>
    </row>
    <row r="28" spans="2:20" x14ac:dyDescent="0.35">
      <c r="B28" s="484"/>
      <c r="C28" s="485"/>
      <c r="D28" s="485"/>
      <c r="E28" s="485"/>
      <c r="F28" s="485"/>
      <c r="G28" s="485"/>
      <c r="H28" s="485"/>
      <c r="I28" s="485"/>
      <c r="J28" s="485"/>
      <c r="K28" s="485"/>
      <c r="L28" s="485"/>
      <c r="M28" s="485"/>
      <c r="N28" s="485"/>
      <c r="O28" s="485"/>
      <c r="P28" s="485"/>
      <c r="Q28" s="485"/>
      <c r="R28" s="485"/>
      <c r="S28" s="485"/>
      <c r="T28" s="486"/>
    </row>
    <row r="29" spans="2:20" x14ac:dyDescent="0.35">
      <c r="B29" s="487"/>
      <c r="C29" s="488"/>
      <c r="D29" s="488"/>
      <c r="E29" s="488"/>
      <c r="F29" s="488"/>
      <c r="G29" s="488"/>
      <c r="H29" s="488"/>
      <c r="I29" s="488"/>
      <c r="J29" s="488"/>
      <c r="K29" s="488"/>
      <c r="L29" s="488"/>
      <c r="M29" s="488"/>
      <c r="N29" s="488"/>
      <c r="O29" s="488"/>
      <c r="P29" s="488"/>
      <c r="Q29" s="488"/>
      <c r="R29" s="488"/>
      <c r="S29" s="488"/>
      <c r="T29" s="489"/>
    </row>
  </sheetData>
  <mergeCells count="10">
    <mergeCell ref="B13:T13"/>
    <mergeCell ref="B16:T21"/>
    <mergeCell ref="B24:T29"/>
    <mergeCell ref="B3:C3"/>
    <mergeCell ref="D3:E3"/>
    <mergeCell ref="F3:G3"/>
    <mergeCell ref="H3:I3"/>
    <mergeCell ref="J3:K3"/>
    <mergeCell ref="L3:M3"/>
    <mergeCell ref="N3:O3"/>
  </mergeCells>
  <phoneticPr fontId="12" type="noConversion"/>
  <conditionalFormatting sqref="S6:U9">
    <cfRule type="expression" dxfId="62" priority="1">
      <formula>$R6="No"</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720369F0-DAD9-4210-800C-1A4FB57EB55D}">
          <x14:formula1>
            <xm:f>Lists!$L$2:$L$19</xm:f>
          </x14:formula1>
          <xm:sqref>C6:C8</xm:sqref>
        </x14:dataValidation>
        <x14:dataValidation type="list" allowBlank="1" showInputMessage="1" showErrorMessage="1" xr:uid="{1F9F4012-3F5D-44A2-A35B-79B68DCB99BB}">
          <x14:formula1>
            <xm:f>Lists!$A$2:$A$4</xm:f>
          </x14:formula1>
          <xm:sqref>R6:R9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sheetPr>
  <dimension ref="B2:N32"/>
  <sheetViews>
    <sheetView zoomScaleNormal="100" workbookViewId="0">
      <selection activeCell="B3" sqref="B3:G3"/>
    </sheetView>
  </sheetViews>
  <sheetFormatPr defaultColWidth="9.109375" defaultRowHeight="18" x14ac:dyDescent="0.35"/>
  <cols>
    <col min="1" max="1" width="9.109375" style="1"/>
    <col min="2" max="2" width="21.6640625" style="1" customWidth="1"/>
    <col min="3" max="4" width="50.77734375" style="1" customWidth="1"/>
    <col min="5" max="5" width="13.33203125" style="2" customWidth="1"/>
    <col min="6" max="8" width="13.33203125" style="1" customWidth="1"/>
    <col min="9" max="10" width="30.77734375" style="2" customWidth="1"/>
    <col min="11" max="12" width="13.33203125" style="1" customWidth="1"/>
    <col min="13" max="13" width="30.77734375" style="1" customWidth="1"/>
    <col min="14" max="14" width="118" style="1" bestFit="1" customWidth="1"/>
    <col min="15" max="19" width="9.109375" style="1"/>
    <col min="20" max="20" width="15.88671875" style="1" customWidth="1"/>
    <col min="21" max="16384" width="9.109375" style="1"/>
  </cols>
  <sheetData>
    <row r="2" spans="2:14" ht="27" x14ac:dyDescent="0.5">
      <c r="B2" s="21" t="s">
        <v>161</v>
      </c>
    </row>
    <row r="3" spans="2:14" ht="75.75" customHeight="1" x14ac:dyDescent="0.35">
      <c r="B3" s="548" t="s">
        <v>162</v>
      </c>
      <c r="C3" s="548"/>
      <c r="D3" s="548"/>
      <c r="E3" s="548"/>
      <c r="F3" s="548"/>
      <c r="G3" s="548"/>
    </row>
    <row r="4" spans="2:14" ht="17.25" customHeight="1" x14ac:dyDescent="0.35"/>
    <row r="5" spans="2:14" ht="60.75" x14ac:dyDescent="0.35">
      <c r="B5" s="6" t="s">
        <v>17</v>
      </c>
      <c r="C5" s="6" t="s">
        <v>127</v>
      </c>
      <c r="D5" s="7" t="s">
        <v>128</v>
      </c>
      <c r="E5" s="7" t="s">
        <v>129</v>
      </c>
      <c r="F5" s="7" t="s">
        <v>22</v>
      </c>
      <c r="G5" s="7" t="s">
        <v>23</v>
      </c>
      <c r="H5" s="7" t="s">
        <v>24</v>
      </c>
      <c r="I5" s="7" t="s">
        <v>25</v>
      </c>
      <c r="J5" s="51" t="s">
        <v>113</v>
      </c>
      <c r="K5" s="7" t="s">
        <v>27</v>
      </c>
      <c r="L5" s="7" t="s">
        <v>28</v>
      </c>
      <c r="M5" s="7" t="s">
        <v>29</v>
      </c>
      <c r="N5" s="9" t="s">
        <v>30</v>
      </c>
    </row>
    <row r="6" spans="2:14" ht="18" customHeight="1" x14ac:dyDescent="0.35">
      <c r="B6" s="14" t="s">
        <v>163</v>
      </c>
      <c r="C6" s="50" t="s">
        <v>32</v>
      </c>
      <c r="D6" s="56" t="s">
        <v>130</v>
      </c>
      <c r="E6" s="56"/>
      <c r="F6" s="11" t="s">
        <v>43</v>
      </c>
      <c r="G6" s="56"/>
      <c r="H6" s="11" t="s">
        <v>34</v>
      </c>
      <c r="I6" s="56"/>
      <c r="J6" s="55" t="s">
        <v>32</v>
      </c>
      <c r="K6" s="56"/>
      <c r="L6" s="11" t="s">
        <v>44</v>
      </c>
      <c r="M6" s="56"/>
      <c r="N6" s="15"/>
    </row>
    <row r="7" spans="2:14" ht="18" customHeight="1" x14ac:dyDescent="0.35">
      <c r="B7" s="10"/>
      <c r="C7" s="50" t="s">
        <v>32</v>
      </c>
      <c r="D7" s="56" t="s">
        <v>131</v>
      </c>
      <c r="E7" s="56"/>
      <c r="F7" s="11" t="s">
        <v>43</v>
      </c>
      <c r="G7" s="56"/>
      <c r="H7" s="11" t="s">
        <v>34</v>
      </c>
      <c r="I7" s="56"/>
      <c r="J7" s="55" t="s">
        <v>32</v>
      </c>
      <c r="K7" s="56"/>
      <c r="L7" s="11" t="s">
        <v>44</v>
      </c>
      <c r="M7" s="56"/>
      <c r="N7" s="15"/>
    </row>
    <row r="8" spans="2:14" ht="18" customHeight="1" x14ac:dyDescent="0.35">
      <c r="B8" s="10"/>
      <c r="C8" s="50" t="s">
        <v>32</v>
      </c>
      <c r="D8" s="56" t="s">
        <v>132</v>
      </c>
      <c r="E8" s="56"/>
      <c r="F8" s="11" t="s">
        <v>43</v>
      </c>
      <c r="G8" s="56"/>
      <c r="H8" s="11" t="s">
        <v>34</v>
      </c>
      <c r="I8" s="56"/>
      <c r="J8" s="55" t="s">
        <v>32</v>
      </c>
      <c r="K8" s="56"/>
      <c r="L8" s="11" t="s">
        <v>44</v>
      </c>
      <c r="M8" s="56"/>
      <c r="N8" s="15" t="s">
        <v>164</v>
      </c>
    </row>
    <row r="9" spans="2:14" ht="18" customHeight="1" x14ac:dyDescent="0.35">
      <c r="B9" s="14" t="s">
        <v>46</v>
      </c>
      <c r="C9" s="11"/>
      <c r="D9" s="12"/>
      <c r="E9" s="11"/>
      <c r="F9" s="11"/>
      <c r="G9" s="12"/>
      <c r="H9" s="11"/>
      <c r="I9" s="12"/>
      <c r="J9" s="45"/>
      <c r="K9" s="45"/>
      <c r="L9" s="11"/>
      <c r="M9" s="48"/>
      <c r="N9" s="49"/>
    </row>
    <row r="10" spans="2:14" ht="18" customHeight="1" x14ac:dyDescent="0.35">
      <c r="B10" s="10"/>
      <c r="C10" s="50" t="s">
        <v>32</v>
      </c>
      <c r="D10" s="56" t="s">
        <v>130</v>
      </c>
      <c r="E10" s="56"/>
      <c r="F10" s="11" t="s">
        <v>47</v>
      </c>
      <c r="G10" s="56"/>
      <c r="H10" s="11" t="s">
        <v>34</v>
      </c>
      <c r="I10" s="56"/>
      <c r="J10" s="55" t="s">
        <v>32</v>
      </c>
      <c r="K10" s="56"/>
      <c r="L10" s="11" t="s">
        <v>48</v>
      </c>
      <c r="M10" s="56"/>
      <c r="N10" s="15"/>
    </row>
    <row r="11" spans="2:14" ht="18" customHeight="1" x14ac:dyDescent="0.35">
      <c r="B11" s="10"/>
      <c r="C11" s="50" t="s">
        <v>32</v>
      </c>
      <c r="D11" s="56" t="s">
        <v>131</v>
      </c>
      <c r="E11" s="56"/>
      <c r="F11" s="11" t="s">
        <v>47</v>
      </c>
      <c r="G11" s="56"/>
      <c r="H11" s="11" t="s">
        <v>34</v>
      </c>
      <c r="I11" s="56"/>
      <c r="J11" s="55" t="s">
        <v>32</v>
      </c>
      <c r="K11" s="56"/>
      <c r="L11" s="11" t="s">
        <v>48</v>
      </c>
      <c r="M11" s="56"/>
      <c r="N11" s="15"/>
    </row>
    <row r="12" spans="2:14" ht="18" customHeight="1" x14ac:dyDescent="0.35">
      <c r="B12" s="10"/>
      <c r="C12" s="50" t="s">
        <v>32</v>
      </c>
      <c r="D12" s="56" t="s">
        <v>132</v>
      </c>
      <c r="E12" s="56"/>
      <c r="F12" s="11" t="s">
        <v>47</v>
      </c>
      <c r="G12" s="56"/>
      <c r="H12" s="11" t="s">
        <v>34</v>
      </c>
      <c r="I12" s="56"/>
      <c r="J12" s="55" t="s">
        <v>32</v>
      </c>
      <c r="K12" s="56"/>
      <c r="L12" s="11" t="s">
        <v>48</v>
      </c>
      <c r="M12" s="56"/>
      <c r="N12" s="15" t="s">
        <v>164</v>
      </c>
    </row>
    <row r="13" spans="2:14" ht="18" customHeight="1" x14ac:dyDescent="0.35">
      <c r="B13" s="10"/>
      <c r="C13" s="11"/>
      <c r="D13" s="12"/>
      <c r="E13" s="11"/>
      <c r="F13" s="11"/>
      <c r="G13" s="12"/>
      <c r="H13" s="11"/>
      <c r="I13" s="12"/>
      <c r="J13" s="45"/>
      <c r="K13" s="45"/>
      <c r="L13" s="11"/>
      <c r="M13" s="11"/>
      <c r="N13" s="15"/>
    </row>
    <row r="14" spans="2:14" x14ac:dyDescent="0.35">
      <c r="B14" s="16"/>
      <c r="C14" s="16"/>
      <c r="D14" s="24"/>
      <c r="E14" s="24"/>
      <c r="F14" s="16"/>
      <c r="G14" s="16"/>
      <c r="H14" s="24"/>
      <c r="I14" s="24"/>
      <c r="J14" s="24"/>
      <c r="K14" s="17"/>
    </row>
    <row r="15" spans="2:14" x14ac:dyDescent="0.35">
      <c r="B15" s="16" t="s">
        <v>39</v>
      </c>
      <c r="C15" s="16"/>
      <c r="D15" s="24"/>
      <c r="E15" s="24"/>
      <c r="F15" s="16"/>
      <c r="G15" s="16"/>
      <c r="H15" s="24"/>
      <c r="I15" s="24"/>
      <c r="J15" s="24"/>
      <c r="K15" s="17"/>
    </row>
    <row r="16" spans="2:14" x14ac:dyDescent="0.35">
      <c r="B16" s="543"/>
      <c r="C16" s="544"/>
      <c r="D16" s="544"/>
      <c r="E16" s="544"/>
      <c r="F16" s="544"/>
      <c r="G16" s="544"/>
      <c r="H16" s="544"/>
      <c r="I16" s="544"/>
      <c r="J16" s="544"/>
      <c r="K16" s="545"/>
    </row>
    <row r="18" spans="2:11" ht="27" x14ac:dyDescent="0.35">
      <c r="B18" s="18" t="s">
        <v>13</v>
      </c>
    </row>
    <row r="19" spans="2:11" x14ac:dyDescent="0.35">
      <c r="B19" s="472"/>
      <c r="C19" s="473"/>
      <c r="D19" s="473"/>
      <c r="E19" s="473"/>
      <c r="F19" s="473"/>
      <c r="G19" s="473"/>
      <c r="H19" s="473"/>
      <c r="I19" s="473"/>
      <c r="J19" s="473"/>
      <c r="K19" s="474"/>
    </row>
    <row r="20" spans="2:11" x14ac:dyDescent="0.35">
      <c r="B20" s="475"/>
      <c r="C20" s="476"/>
      <c r="D20" s="476"/>
      <c r="E20" s="476"/>
      <c r="F20" s="476"/>
      <c r="G20" s="476"/>
      <c r="H20" s="476"/>
      <c r="I20" s="476"/>
      <c r="J20" s="476"/>
      <c r="K20" s="477"/>
    </row>
    <row r="21" spans="2:11" x14ac:dyDescent="0.35">
      <c r="B21" s="475"/>
      <c r="C21" s="476"/>
      <c r="D21" s="476"/>
      <c r="E21" s="476"/>
      <c r="F21" s="476"/>
      <c r="G21" s="476"/>
      <c r="H21" s="476"/>
      <c r="I21" s="476"/>
      <c r="J21" s="476"/>
      <c r="K21" s="477"/>
    </row>
    <row r="22" spans="2:11" x14ac:dyDescent="0.35">
      <c r="B22" s="475"/>
      <c r="C22" s="476"/>
      <c r="D22" s="476"/>
      <c r="E22" s="476"/>
      <c r="F22" s="476"/>
      <c r="G22" s="476"/>
      <c r="H22" s="476"/>
      <c r="I22" s="476"/>
      <c r="J22" s="476"/>
      <c r="K22" s="477"/>
    </row>
    <row r="23" spans="2:11" x14ac:dyDescent="0.35">
      <c r="B23" s="475"/>
      <c r="C23" s="476"/>
      <c r="D23" s="476"/>
      <c r="E23" s="476"/>
      <c r="F23" s="476"/>
      <c r="G23" s="476"/>
      <c r="H23" s="476"/>
      <c r="I23" s="476"/>
      <c r="J23" s="476"/>
      <c r="K23" s="477"/>
    </row>
    <row r="24" spans="2:11" x14ac:dyDescent="0.35">
      <c r="B24" s="478"/>
      <c r="C24" s="479"/>
      <c r="D24" s="479"/>
      <c r="E24" s="479"/>
      <c r="F24" s="479"/>
      <c r="G24" s="479"/>
      <c r="H24" s="479"/>
      <c r="I24" s="479"/>
      <c r="J24" s="479"/>
      <c r="K24" s="480"/>
    </row>
    <row r="26" spans="2:11" ht="27" x14ac:dyDescent="0.35">
      <c r="B26" s="18" t="s">
        <v>14</v>
      </c>
    </row>
    <row r="27" spans="2:11" x14ac:dyDescent="0.35">
      <c r="B27" s="481" t="s">
        <v>15</v>
      </c>
      <c r="C27" s="482"/>
      <c r="D27" s="482"/>
      <c r="E27" s="482"/>
      <c r="F27" s="482"/>
      <c r="G27" s="482"/>
      <c r="H27" s="482"/>
      <c r="I27" s="482"/>
      <c r="J27" s="482"/>
      <c r="K27" s="483"/>
    </row>
    <row r="28" spans="2:11" x14ac:dyDescent="0.35">
      <c r="B28" s="484"/>
      <c r="C28" s="485"/>
      <c r="D28" s="485"/>
      <c r="E28" s="485"/>
      <c r="F28" s="485"/>
      <c r="G28" s="485"/>
      <c r="H28" s="485"/>
      <c r="I28" s="485"/>
      <c r="J28" s="485"/>
      <c r="K28" s="486"/>
    </row>
    <row r="29" spans="2:11" x14ac:dyDescent="0.35">
      <c r="B29" s="484"/>
      <c r="C29" s="485"/>
      <c r="D29" s="485"/>
      <c r="E29" s="485"/>
      <c r="F29" s="485"/>
      <c r="G29" s="485"/>
      <c r="H29" s="485"/>
      <c r="I29" s="485"/>
      <c r="J29" s="485"/>
      <c r="K29" s="486"/>
    </row>
    <row r="30" spans="2:11" x14ac:dyDescent="0.35">
      <c r="B30" s="484"/>
      <c r="C30" s="485"/>
      <c r="D30" s="485"/>
      <c r="E30" s="485"/>
      <c r="F30" s="485"/>
      <c r="G30" s="485"/>
      <c r="H30" s="485"/>
      <c r="I30" s="485"/>
      <c r="J30" s="485"/>
      <c r="K30" s="486"/>
    </row>
    <row r="31" spans="2:11" x14ac:dyDescent="0.35">
      <c r="B31" s="484"/>
      <c r="C31" s="485"/>
      <c r="D31" s="485"/>
      <c r="E31" s="485"/>
      <c r="F31" s="485"/>
      <c r="G31" s="485"/>
      <c r="H31" s="485"/>
      <c r="I31" s="485"/>
      <c r="J31" s="485"/>
      <c r="K31" s="486"/>
    </row>
    <row r="32" spans="2:11" x14ac:dyDescent="0.35">
      <c r="B32" s="487"/>
      <c r="C32" s="488"/>
      <c r="D32" s="488"/>
      <c r="E32" s="488"/>
      <c r="F32" s="488"/>
      <c r="G32" s="488"/>
      <c r="H32" s="488"/>
      <c r="I32" s="488"/>
      <c r="J32" s="488"/>
      <c r="K32" s="489"/>
    </row>
  </sheetData>
  <mergeCells count="4">
    <mergeCell ref="B16:K16"/>
    <mergeCell ref="B19:K24"/>
    <mergeCell ref="B27:K32"/>
    <mergeCell ref="B3:G3"/>
  </mergeCells>
  <conditionalFormatting sqref="K6:M12">
    <cfRule type="expression" dxfId="38" priority="1">
      <formula>$J6="No"</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0000000}">
          <x14:formula1>
            <xm:f>Lists!$I$3:$I$5</xm:f>
          </x14:formula1>
          <xm:sqref>C10:C12</xm:sqref>
        </x14:dataValidation>
        <x14:dataValidation type="list" allowBlank="1" showInputMessage="1" showErrorMessage="1" xr:uid="{00000000-0002-0000-0D00-000001000000}">
          <x14:formula1>
            <xm:f>Lists!$H$3:$H$6</xm:f>
          </x14:formula1>
          <xm:sqref>C6:C8</xm:sqref>
        </x14:dataValidation>
        <x14:dataValidation type="list" allowBlank="1" showInputMessage="1" showErrorMessage="1" xr:uid="{82071715-03C6-4C63-821E-AF5DEB94AA25}">
          <x14:formula1>
            <xm:f>Lists!$A$2:$A$4</xm:f>
          </x14:formula1>
          <xm:sqref>J6:J8 J10:J12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K35"/>
  <sheetViews>
    <sheetView zoomScaleNormal="100" workbookViewId="0"/>
  </sheetViews>
  <sheetFormatPr defaultColWidth="9.109375" defaultRowHeight="18" x14ac:dyDescent="0.35"/>
  <cols>
    <col min="1" max="1" width="9.109375" style="1"/>
    <col min="2" max="2" width="21.6640625" style="1" customWidth="1"/>
    <col min="3" max="3" width="50.77734375" style="1" customWidth="1"/>
    <col min="4" max="4" width="13.33203125" style="1" customWidth="1"/>
    <col min="5" max="5" width="13.33203125" style="2" customWidth="1"/>
    <col min="6" max="7" width="13.33203125" style="1" customWidth="1"/>
    <col min="8" max="8" width="30.77734375" style="1" customWidth="1"/>
    <col min="9" max="10" width="138.5546875" style="2" bestFit="1" customWidth="1"/>
    <col min="11" max="12" width="13.109375" style="1" customWidth="1"/>
    <col min="13" max="13" width="33.6640625" style="1" customWidth="1"/>
    <col min="14" max="14" width="142.109375" style="1" bestFit="1" customWidth="1"/>
    <col min="15" max="19" width="9.109375" style="1"/>
    <col min="20" max="20" width="15.88671875" style="1" customWidth="1"/>
    <col min="21" max="16384" width="9.109375" style="1"/>
  </cols>
  <sheetData>
    <row r="2" spans="2:10" ht="27" x14ac:dyDescent="0.5">
      <c r="B2" s="21" t="s">
        <v>165</v>
      </c>
    </row>
    <row r="3" spans="2:10" ht="96" customHeight="1" x14ac:dyDescent="0.35">
      <c r="B3" s="548" t="s">
        <v>166</v>
      </c>
      <c r="C3" s="548"/>
      <c r="D3" s="548"/>
      <c r="E3" s="548"/>
      <c r="F3" s="548"/>
      <c r="G3" s="548"/>
    </row>
    <row r="4" spans="2:10" ht="17.25" customHeight="1" x14ac:dyDescent="0.35"/>
    <row r="5" spans="2:10" x14ac:dyDescent="0.35">
      <c r="B5" s="6" t="s">
        <v>17</v>
      </c>
      <c r="C5" s="7" t="s">
        <v>167</v>
      </c>
      <c r="D5" s="8" t="s">
        <v>168</v>
      </c>
      <c r="E5" s="8" t="s">
        <v>22</v>
      </c>
      <c r="F5" s="7" t="s">
        <v>169</v>
      </c>
      <c r="G5" s="7" t="s">
        <v>24</v>
      </c>
      <c r="H5" s="7" t="s">
        <v>29</v>
      </c>
      <c r="I5" s="9" t="s">
        <v>30</v>
      </c>
      <c r="J5" s="1"/>
    </row>
    <row r="6" spans="2:10" ht="18" customHeight="1" x14ac:dyDescent="0.35">
      <c r="B6" s="10" t="s">
        <v>170</v>
      </c>
      <c r="C6" s="12"/>
      <c r="D6" s="11"/>
      <c r="E6" s="11"/>
      <c r="F6" s="12"/>
      <c r="G6" s="11"/>
      <c r="H6" s="11"/>
      <c r="I6" s="13"/>
      <c r="J6" s="1"/>
    </row>
    <row r="7" spans="2:10" ht="18" customHeight="1" x14ac:dyDescent="0.35">
      <c r="B7" s="14" t="s">
        <v>171</v>
      </c>
      <c r="C7" s="12"/>
      <c r="D7" s="11"/>
      <c r="E7" s="11"/>
      <c r="F7" s="12"/>
      <c r="G7" s="11"/>
      <c r="H7" s="11"/>
      <c r="I7" s="15"/>
      <c r="J7" s="1"/>
    </row>
    <row r="8" spans="2:10" ht="18" customHeight="1" x14ac:dyDescent="0.35">
      <c r="B8" s="10"/>
      <c r="C8" s="12" t="s">
        <v>172</v>
      </c>
      <c r="D8" s="11"/>
      <c r="E8" s="11" t="s">
        <v>137</v>
      </c>
      <c r="F8" s="12"/>
      <c r="G8" s="11" t="s">
        <v>137</v>
      </c>
      <c r="H8" s="11"/>
      <c r="I8" s="15"/>
      <c r="J8" s="1"/>
    </row>
    <row r="9" spans="2:10" ht="18" customHeight="1" x14ac:dyDescent="0.35">
      <c r="B9" s="10"/>
      <c r="C9" s="12" t="s">
        <v>173</v>
      </c>
      <c r="D9" s="11"/>
      <c r="E9" s="11" t="s">
        <v>137</v>
      </c>
      <c r="F9" s="12"/>
      <c r="G9" s="11" t="s">
        <v>137</v>
      </c>
      <c r="H9" s="11"/>
      <c r="I9" s="15"/>
      <c r="J9" s="1"/>
    </row>
    <row r="10" spans="2:10" ht="18" customHeight="1" x14ac:dyDescent="0.35">
      <c r="B10" s="10"/>
      <c r="C10" s="12" t="s">
        <v>174</v>
      </c>
      <c r="D10" s="11"/>
      <c r="E10" s="11" t="s">
        <v>137</v>
      </c>
      <c r="F10" s="12"/>
      <c r="G10" s="11" t="s">
        <v>137</v>
      </c>
      <c r="H10" s="11"/>
      <c r="I10" s="15" t="s">
        <v>175</v>
      </c>
      <c r="J10" s="1"/>
    </row>
    <row r="11" spans="2:10" ht="18" customHeight="1" x14ac:dyDescent="0.35">
      <c r="B11" s="10"/>
      <c r="C11" s="12"/>
      <c r="D11" s="11"/>
      <c r="E11" s="11"/>
      <c r="F11" s="12"/>
      <c r="G11" s="11"/>
      <c r="H11" s="11"/>
      <c r="I11" s="15"/>
      <c r="J11" s="1"/>
    </row>
    <row r="12" spans="2:10" ht="18" customHeight="1" x14ac:dyDescent="0.35">
      <c r="B12" s="16"/>
      <c r="C12" s="16"/>
      <c r="D12" s="24"/>
      <c r="E12" s="24"/>
      <c r="F12" s="16"/>
      <c r="G12" s="16"/>
      <c r="H12" s="24"/>
      <c r="I12" s="24"/>
      <c r="J12" s="1"/>
    </row>
    <row r="13" spans="2:10" ht="18" customHeight="1" x14ac:dyDescent="0.35">
      <c r="B13" s="16" t="s">
        <v>39</v>
      </c>
      <c r="C13" s="16"/>
      <c r="D13" s="24"/>
      <c r="E13" s="24"/>
      <c r="F13" s="16"/>
      <c r="G13" s="16"/>
      <c r="H13" s="24"/>
      <c r="I13" s="24"/>
      <c r="J13" s="1"/>
    </row>
    <row r="14" spans="2:10" ht="18" customHeight="1" x14ac:dyDescent="0.35">
      <c r="B14" s="25"/>
      <c r="C14" s="26"/>
      <c r="D14" s="26"/>
      <c r="E14" s="26"/>
      <c r="F14" s="26"/>
      <c r="G14" s="26"/>
      <c r="H14" s="26"/>
      <c r="I14" s="26"/>
      <c r="J14" s="1"/>
    </row>
    <row r="15" spans="2:10" ht="18" customHeight="1" x14ac:dyDescent="0.35">
      <c r="J15" s="1"/>
    </row>
    <row r="16" spans="2:10" ht="18" customHeight="1" x14ac:dyDescent="0.35">
      <c r="B16" s="18" t="s">
        <v>13</v>
      </c>
      <c r="J16" s="1"/>
    </row>
    <row r="17" spans="2:11" x14ac:dyDescent="0.35">
      <c r="B17" s="28"/>
      <c r="C17" s="29"/>
      <c r="D17" s="29"/>
      <c r="E17" s="29"/>
      <c r="F17" s="29"/>
      <c r="G17" s="29"/>
      <c r="H17" s="29"/>
      <c r="I17" s="29"/>
      <c r="J17" s="24"/>
      <c r="K17" s="17"/>
    </row>
    <row r="18" spans="2:11" x14ac:dyDescent="0.35">
      <c r="B18" s="31"/>
      <c r="C18" s="24"/>
      <c r="D18" s="24"/>
      <c r="E18" s="24"/>
      <c r="F18" s="24"/>
      <c r="G18" s="24"/>
      <c r="H18" s="24"/>
      <c r="I18" s="24"/>
      <c r="J18" s="24"/>
      <c r="K18" s="17"/>
    </row>
    <row r="19" spans="2:11" x14ac:dyDescent="0.35">
      <c r="B19" s="31"/>
      <c r="C19" s="24"/>
      <c r="D19" s="24"/>
      <c r="E19" s="24"/>
      <c r="F19" s="24"/>
      <c r="G19" s="24"/>
      <c r="H19" s="24"/>
      <c r="I19" s="24"/>
      <c r="J19" s="26"/>
      <c r="K19" s="27"/>
    </row>
    <row r="20" spans="2:11" x14ac:dyDescent="0.35">
      <c r="B20" s="31"/>
      <c r="C20" s="24"/>
      <c r="D20" s="24"/>
      <c r="E20" s="24"/>
      <c r="F20" s="24"/>
      <c r="G20" s="24"/>
      <c r="H20" s="24"/>
      <c r="I20" s="24"/>
    </row>
    <row r="21" spans="2:11" x14ac:dyDescent="0.35">
      <c r="B21" s="31"/>
      <c r="C21" s="24"/>
      <c r="D21" s="24"/>
      <c r="E21" s="24"/>
      <c r="F21" s="24"/>
      <c r="G21" s="24"/>
      <c r="H21" s="24"/>
      <c r="I21" s="24"/>
    </row>
    <row r="22" spans="2:11" x14ac:dyDescent="0.35">
      <c r="B22" s="33"/>
      <c r="C22" s="34"/>
      <c r="D22" s="34"/>
      <c r="E22" s="34"/>
      <c r="F22" s="34"/>
      <c r="G22" s="34"/>
      <c r="H22" s="34"/>
      <c r="I22" s="34"/>
      <c r="J22" s="29"/>
      <c r="K22" s="30"/>
    </row>
    <row r="23" spans="2:11" x14ac:dyDescent="0.35">
      <c r="J23" s="24"/>
      <c r="K23" s="32"/>
    </row>
    <row r="24" spans="2:11" ht="27" x14ac:dyDescent="0.35">
      <c r="B24" s="18" t="s">
        <v>14</v>
      </c>
      <c r="J24" s="24"/>
      <c r="K24" s="32"/>
    </row>
    <row r="25" spans="2:11" x14ac:dyDescent="0.35">
      <c r="B25" s="36" t="s">
        <v>15</v>
      </c>
      <c r="C25" s="37"/>
      <c r="D25" s="37"/>
      <c r="E25" s="37"/>
      <c r="F25" s="37"/>
      <c r="G25" s="37"/>
      <c r="H25" s="37"/>
      <c r="I25" s="37"/>
      <c r="J25" s="24"/>
      <c r="K25" s="32"/>
    </row>
    <row r="26" spans="2:11" x14ac:dyDescent="0.35">
      <c r="B26" s="39"/>
      <c r="C26" s="40"/>
      <c r="D26" s="40"/>
      <c r="E26" s="40"/>
      <c r="F26" s="40"/>
      <c r="G26" s="40"/>
      <c r="H26" s="40"/>
      <c r="I26" s="40"/>
      <c r="J26" s="24"/>
      <c r="K26" s="32"/>
    </row>
    <row r="27" spans="2:11" x14ac:dyDescent="0.35">
      <c r="B27" s="39"/>
      <c r="C27" s="40"/>
      <c r="D27" s="40"/>
      <c r="E27" s="40"/>
      <c r="F27" s="40"/>
      <c r="G27" s="40"/>
      <c r="H27" s="40"/>
      <c r="I27" s="40"/>
      <c r="J27" s="34"/>
      <c r="K27" s="35"/>
    </row>
    <row r="28" spans="2:11" x14ac:dyDescent="0.35">
      <c r="B28" s="39"/>
      <c r="C28" s="40"/>
      <c r="D28" s="40"/>
      <c r="E28" s="40"/>
      <c r="F28" s="40"/>
      <c r="G28" s="40"/>
      <c r="H28" s="40"/>
      <c r="I28" s="40"/>
    </row>
    <row r="29" spans="2:11" x14ac:dyDescent="0.35">
      <c r="B29" s="39"/>
      <c r="C29" s="40"/>
      <c r="D29" s="40"/>
      <c r="E29" s="40"/>
      <c r="F29" s="40"/>
      <c r="G29" s="40"/>
      <c r="H29" s="40"/>
      <c r="I29" s="40"/>
    </row>
    <row r="30" spans="2:11" x14ac:dyDescent="0.35">
      <c r="B30" s="42"/>
      <c r="C30" s="43"/>
      <c r="D30" s="43"/>
      <c r="E30" s="43"/>
      <c r="F30" s="43"/>
      <c r="G30" s="43"/>
      <c r="H30" s="43"/>
      <c r="I30" s="43"/>
      <c r="J30" s="37"/>
      <c r="K30" s="38"/>
    </row>
    <row r="31" spans="2:11" x14ac:dyDescent="0.35">
      <c r="J31" s="40"/>
      <c r="K31" s="41"/>
    </row>
    <row r="32" spans="2:11" x14ac:dyDescent="0.35">
      <c r="J32" s="40"/>
      <c r="K32" s="41"/>
    </row>
    <row r="33" spans="10:11" x14ac:dyDescent="0.35">
      <c r="J33" s="40"/>
      <c r="K33" s="41"/>
    </row>
    <row r="34" spans="10:11" x14ac:dyDescent="0.35">
      <c r="J34" s="40"/>
      <c r="K34" s="41"/>
    </row>
    <row r="35" spans="10:11" x14ac:dyDescent="0.35">
      <c r="J35" s="43"/>
      <c r="K35" s="44"/>
    </row>
  </sheetData>
  <mergeCells count="1">
    <mergeCell ref="B3:G3"/>
  </mergeCell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L31"/>
  <sheetViews>
    <sheetView zoomScaleNormal="100" workbookViewId="0">
      <selection activeCell="D17" sqref="D17"/>
    </sheetView>
  </sheetViews>
  <sheetFormatPr defaultColWidth="9.109375" defaultRowHeight="18" x14ac:dyDescent="0.35"/>
  <cols>
    <col min="1" max="1" width="9.109375" style="1"/>
    <col min="2" max="2" width="21.6640625" style="1" customWidth="1"/>
    <col min="3" max="4" width="50.77734375" style="1" customWidth="1"/>
    <col min="5" max="5" width="13.33203125" style="2" customWidth="1"/>
    <col min="6" max="6" width="13.33203125" style="1" customWidth="1"/>
    <col min="7" max="8" width="30.77734375" style="1" customWidth="1"/>
    <col min="9" max="10" width="13.33203125" style="2" customWidth="1"/>
    <col min="11" max="11" width="30.77734375" style="1" customWidth="1"/>
    <col min="12" max="12" width="138.5546875" style="1" bestFit="1" customWidth="1"/>
    <col min="13" max="13" width="33.6640625" style="1" customWidth="1"/>
    <col min="14" max="14" width="142.109375" style="1" bestFit="1" customWidth="1"/>
    <col min="15" max="19" width="9.109375" style="1"/>
    <col min="20" max="20" width="15.88671875" style="1" customWidth="1"/>
    <col min="21" max="16384" width="9.109375" style="1"/>
  </cols>
  <sheetData>
    <row r="2" spans="2:12" ht="27" x14ac:dyDescent="0.5">
      <c r="B2" s="21" t="s">
        <v>176</v>
      </c>
    </row>
    <row r="3" spans="2:12" ht="96" customHeight="1" x14ac:dyDescent="0.35">
      <c r="B3" s="548" t="s">
        <v>177</v>
      </c>
      <c r="C3" s="548"/>
      <c r="D3" s="548"/>
      <c r="E3" s="548"/>
      <c r="F3" s="548"/>
      <c r="G3" s="548"/>
    </row>
    <row r="4" spans="2:12" ht="17.25" customHeight="1" x14ac:dyDescent="0.35"/>
    <row r="5" spans="2:12" ht="72" x14ac:dyDescent="0.35">
      <c r="B5" s="6" t="s">
        <v>17</v>
      </c>
      <c r="C5" s="6" t="s">
        <v>178</v>
      </c>
      <c r="D5" s="7" t="s">
        <v>179</v>
      </c>
      <c r="E5" s="7" t="s">
        <v>21</v>
      </c>
      <c r="F5" s="7" t="s">
        <v>22</v>
      </c>
      <c r="G5" s="7" t="s">
        <v>144</v>
      </c>
      <c r="H5" s="51" t="s">
        <v>113</v>
      </c>
      <c r="I5" s="7" t="s">
        <v>135</v>
      </c>
      <c r="J5" s="7" t="s">
        <v>28</v>
      </c>
      <c r="K5" s="7" t="s">
        <v>29</v>
      </c>
      <c r="L5" s="9" t="s">
        <v>30</v>
      </c>
    </row>
    <row r="6" spans="2:12" ht="18" customHeight="1" x14ac:dyDescent="0.35">
      <c r="B6" s="10" t="s">
        <v>170</v>
      </c>
      <c r="C6" s="47" t="s">
        <v>180</v>
      </c>
      <c r="D6" s="12"/>
      <c r="E6" s="11"/>
      <c r="F6" s="11"/>
      <c r="G6" s="12"/>
      <c r="H6" s="45"/>
      <c r="I6" s="45"/>
      <c r="J6" s="11"/>
      <c r="K6" s="11"/>
      <c r="L6" s="13"/>
    </row>
    <row r="7" spans="2:12" ht="18" customHeight="1" x14ac:dyDescent="0.35">
      <c r="B7" s="14" t="s">
        <v>31</v>
      </c>
      <c r="C7" s="11"/>
      <c r="D7" s="12"/>
      <c r="E7" s="11"/>
      <c r="F7" s="11"/>
      <c r="G7" s="12"/>
      <c r="H7" s="45"/>
      <c r="I7" s="45"/>
      <c r="J7" s="11"/>
      <c r="K7" s="11"/>
      <c r="L7" s="15"/>
    </row>
    <row r="8" spans="2:12" ht="18" customHeight="1" x14ac:dyDescent="0.35">
      <c r="B8" s="10"/>
      <c r="C8" s="11"/>
      <c r="D8" s="12" t="s">
        <v>181</v>
      </c>
      <c r="E8" s="11"/>
      <c r="F8" s="11" t="s">
        <v>34</v>
      </c>
      <c r="G8" s="12"/>
      <c r="H8" s="45" t="s">
        <v>136</v>
      </c>
      <c r="I8" s="45"/>
      <c r="J8" s="11" t="s">
        <v>137</v>
      </c>
      <c r="K8" s="11"/>
      <c r="L8" s="15"/>
    </row>
    <row r="9" spans="2:12" ht="18" customHeight="1" x14ac:dyDescent="0.35">
      <c r="B9" s="10"/>
      <c r="C9" s="11"/>
      <c r="D9" s="12" t="s">
        <v>182</v>
      </c>
      <c r="E9" s="11"/>
      <c r="F9" s="11" t="s">
        <v>34</v>
      </c>
      <c r="G9" s="12"/>
      <c r="H9" s="45" t="s">
        <v>136</v>
      </c>
      <c r="I9" s="45"/>
      <c r="J9" s="11" t="s">
        <v>137</v>
      </c>
      <c r="K9" s="11"/>
      <c r="L9" s="15"/>
    </row>
    <row r="10" spans="2:12" ht="18" customHeight="1" x14ac:dyDescent="0.35">
      <c r="B10" s="10"/>
      <c r="C10" s="11"/>
      <c r="D10" s="12" t="s">
        <v>183</v>
      </c>
      <c r="E10" s="11"/>
      <c r="F10" s="11" t="s">
        <v>34</v>
      </c>
      <c r="G10" s="12"/>
      <c r="H10" s="45" t="s">
        <v>136</v>
      </c>
      <c r="I10" s="45"/>
      <c r="J10" s="11" t="s">
        <v>137</v>
      </c>
      <c r="K10" s="11"/>
      <c r="L10" s="15" t="s">
        <v>184</v>
      </c>
    </row>
    <row r="11" spans="2:12" ht="18" customHeight="1" x14ac:dyDescent="0.35">
      <c r="B11" s="10"/>
      <c r="C11" s="11"/>
      <c r="D11" s="12"/>
      <c r="E11" s="11"/>
      <c r="F11" s="11"/>
      <c r="G11" s="12"/>
      <c r="H11" s="45"/>
      <c r="I11" s="45"/>
      <c r="J11" s="11"/>
      <c r="K11" s="11"/>
      <c r="L11" s="15"/>
    </row>
    <row r="12" spans="2:12" ht="18" customHeight="1" x14ac:dyDescent="0.35">
      <c r="B12" s="14" t="s">
        <v>37</v>
      </c>
      <c r="C12" s="11"/>
      <c r="D12" s="12"/>
      <c r="E12" s="11"/>
      <c r="F12" s="11"/>
      <c r="G12" s="12"/>
      <c r="H12" s="45"/>
      <c r="I12" s="45"/>
      <c r="J12" s="11"/>
      <c r="K12" s="11"/>
      <c r="L12" s="15"/>
    </row>
    <row r="13" spans="2:12" ht="18" customHeight="1" x14ac:dyDescent="0.35">
      <c r="B13" s="16"/>
      <c r="C13" s="16"/>
      <c r="D13" s="24"/>
      <c r="E13" s="24"/>
      <c r="F13" s="16"/>
      <c r="G13" s="16"/>
      <c r="H13" s="24"/>
      <c r="I13" s="24"/>
      <c r="J13" s="24"/>
      <c r="K13" s="17"/>
    </row>
    <row r="14" spans="2:12" ht="18" customHeight="1" x14ac:dyDescent="0.35">
      <c r="B14" s="16" t="s">
        <v>39</v>
      </c>
      <c r="C14" s="16"/>
      <c r="D14" s="24"/>
      <c r="E14" s="24"/>
      <c r="F14" s="16"/>
      <c r="G14" s="16"/>
      <c r="H14" s="24"/>
      <c r="I14" s="24"/>
      <c r="J14" s="24"/>
      <c r="K14" s="17"/>
    </row>
    <row r="15" spans="2:12" ht="18" customHeight="1" x14ac:dyDescent="0.35">
      <c r="B15" s="543"/>
      <c r="C15" s="544"/>
      <c r="D15" s="544"/>
      <c r="E15" s="544"/>
      <c r="F15" s="544"/>
      <c r="G15" s="544"/>
      <c r="H15" s="544"/>
      <c r="I15" s="544"/>
      <c r="J15" s="544"/>
      <c r="K15" s="545"/>
    </row>
    <row r="16" spans="2:12" ht="18" customHeight="1" x14ac:dyDescent="0.35"/>
    <row r="17" spans="2:11" ht="27" x14ac:dyDescent="0.35">
      <c r="B17" s="18" t="s">
        <v>13</v>
      </c>
    </row>
    <row r="18" spans="2:11" x14ac:dyDescent="0.35">
      <c r="B18" s="472"/>
      <c r="C18" s="473"/>
      <c r="D18" s="473"/>
      <c r="E18" s="473"/>
      <c r="F18" s="473"/>
      <c r="G18" s="473"/>
      <c r="H18" s="473"/>
      <c r="I18" s="473"/>
      <c r="J18" s="473"/>
      <c r="K18" s="474"/>
    </row>
    <row r="19" spans="2:11" x14ac:dyDescent="0.35">
      <c r="B19" s="475"/>
      <c r="C19" s="476"/>
      <c r="D19" s="476"/>
      <c r="E19" s="476"/>
      <c r="F19" s="476"/>
      <c r="G19" s="476"/>
      <c r="H19" s="476"/>
      <c r="I19" s="476"/>
      <c r="J19" s="476"/>
      <c r="K19" s="477"/>
    </row>
    <row r="20" spans="2:11" x14ac:dyDescent="0.35">
      <c r="B20" s="475"/>
      <c r="C20" s="476"/>
      <c r="D20" s="476"/>
      <c r="E20" s="476"/>
      <c r="F20" s="476"/>
      <c r="G20" s="476"/>
      <c r="H20" s="476"/>
      <c r="I20" s="476"/>
      <c r="J20" s="476"/>
      <c r="K20" s="477"/>
    </row>
    <row r="21" spans="2:11" x14ac:dyDescent="0.35">
      <c r="B21" s="475"/>
      <c r="C21" s="476"/>
      <c r="D21" s="476"/>
      <c r="E21" s="476"/>
      <c r="F21" s="476"/>
      <c r="G21" s="476"/>
      <c r="H21" s="476"/>
      <c r="I21" s="476"/>
      <c r="J21" s="476"/>
      <c r="K21" s="477"/>
    </row>
    <row r="22" spans="2:11" x14ac:dyDescent="0.35">
      <c r="B22" s="475"/>
      <c r="C22" s="476"/>
      <c r="D22" s="476"/>
      <c r="E22" s="476"/>
      <c r="F22" s="476"/>
      <c r="G22" s="476"/>
      <c r="H22" s="476"/>
      <c r="I22" s="476"/>
      <c r="J22" s="476"/>
      <c r="K22" s="477"/>
    </row>
    <row r="23" spans="2:11" x14ac:dyDescent="0.35">
      <c r="B23" s="478"/>
      <c r="C23" s="479"/>
      <c r="D23" s="479"/>
      <c r="E23" s="479"/>
      <c r="F23" s="479"/>
      <c r="G23" s="479"/>
      <c r="H23" s="479"/>
      <c r="I23" s="479"/>
      <c r="J23" s="479"/>
      <c r="K23" s="480"/>
    </row>
    <row r="25" spans="2:11" ht="27" x14ac:dyDescent="0.35">
      <c r="B25" s="18" t="s">
        <v>14</v>
      </c>
    </row>
    <row r="26" spans="2:11" x14ac:dyDescent="0.35">
      <c r="B26" s="481" t="s">
        <v>15</v>
      </c>
      <c r="C26" s="482"/>
      <c r="D26" s="482"/>
      <c r="E26" s="482"/>
      <c r="F26" s="482"/>
      <c r="G26" s="482"/>
      <c r="H26" s="482"/>
      <c r="I26" s="482"/>
      <c r="J26" s="482"/>
      <c r="K26" s="483"/>
    </row>
    <row r="27" spans="2:11" x14ac:dyDescent="0.35">
      <c r="B27" s="484"/>
      <c r="C27" s="485"/>
      <c r="D27" s="485"/>
      <c r="E27" s="485"/>
      <c r="F27" s="485"/>
      <c r="G27" s="485"/>
      <c r="H27" s="485"/>
      <c r="I27" s="485"/>
      <c r="J27" s="485"/>
      <c r="K27" s="486"/>
    </row>
    <row r="28" spans="2:11" x14ac:dyDescent="0.35">
      <c r="B28" s="484"/>
      <c r="C28" s="485"/>
      <c r="D28" s="485"/>
      <c r="E28" s="485"/>
      <c r="F28" s="485"/>
      <c r="G28" s="485"/>
      <c r="H28" s="485"/>
      <c r="I28" s="485"/>
      <c r="J28" s="485"/>
      <c r="K28" s="486"/>
    </row>
    <row r="29" spans="2:11" x14ac:dyDescent="0.35">
      <c r="B29" s="484"/>
      <c r="C29" s="485"/>
      <c r="D29" s="485"/>
      <c r="E29" s="485"/>
      <c r="F29" s="485"/>
      <c r="G29" s="485"/>
      <c r="H29" s="485"/>
      <c r="I29" s="485"/>
      <c r="J29" s="485"/>
      <c r="K29" s="486"/>
    </row>
    <row r="30" spans="2:11" x14ac:dyDescent="0.35">
      <c r="B30" s="484"/>
      <c r="C30" s="485"/>
      <c r="D30" s="485"/>
      <c r="E30" s="485"/>
      <c r="F30" s="485"/>
      <c r="G30" s="485"/>
      <c r="H30" s="485"/>
      <c r="I30" s="485"/>
      <c r="J30" s="485"/>
      <c r="K30" s="486"/>
    </row>
    <row r="31" spans="2:11" x14ac:dyDescent="0.35">
      <c r="B31" s="487"/>
      <c r="C31" s="488"/>
      <c r="D31" s="488"/>
      <c r="E31" s="488"/>
      <c r="F31" s="488"/>
      <c r="G31" s="488"/>
      <c r="H31" s="488"/>
      <c r="I31" s="488"/>
      <c r="J31" s="488"/>
      <c r="K31" s="489"/>
    </row>
  </sheetData>
  <mergeCells count="4">
    <mergeCell ref="B15:K15"/>
    <mergeCell ref="B18:K23"/>
    <mergeCell ref="B26:K31"/>
    <mergeCell ref="B3:G3"/>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Lists!$Q$3:$Q$35</xm:f>
          </x14:formula1>
          <xm:sqref>C8:C10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Q91"/>
  <sheetViews>
    <sheetView topLeftCell="A16" zoomScale="115" zoomScaleNormal="115" workbookViewId="0">
      <selection activeCell="E1" sqref="E1"/>
    </sheetView>
  </sheetViews>
  <sheetFormatPr defaultRowHeight="16.5" x14ac:dyDescent="0.3"/>
  <cols>
    <col min="1" max="1" width="13.44140625" bestFit="1" customWidth="1"/>
    <col min="2" max="10" width="41.109375" customWidth="1"/>
    <col min="11" max="14" width="33.109375" customWidth="1"/>
    <col min="15" max="15" width="26.109375" bestFit="1" customWidth="1"/>
    <col min="16" max="16" width="22.6640625" bestFit="1" customWidth="1"/>
    <col min="17" max="17" width="18.44140625" bestFit="1" customWidth="1"/>
  </cols>
  <sheetData>
    <row r="1" spans="1:17" x14ac:dyDescent="0.3">
      <c r="B1" s="46" t="s">
        <v>185</v>
      </c>
      <c r="C1" s="46" t="s">
        <v>186</v>
      </c>
      <c r="D1" s="46" t="s">
        <v>187</v>
      </c>
      <c r="E1" s="46" t="s">
        <v>188</v>
      </c>
      <c r="F1" s="46" t="s">
        <v>189</v>
      </c>
      <c r="G1" s="46" t="s">
        <v>345</v>
      </c>
      <c r="H1" s="46" t="s">
        <v>190</v>
      </c>
      <c r="I1" s="46" t="s">
        <v>191</v>
      </c>
      <c r="J1" s="46" t="s">
        <v>192</v>
      </c>
      <c r="K1" s="46" t="s">
        <v>193</v>
      </c>
      <c r="L1" s="46" t="s">
        <v>194</v>
      </c>
      <c r="M1" s="46" t="s">
        <v>195</v>
      </c>
      <c r="N1" s="46" t="s">
        <v>196</v>
      </c>
      <c r="O1" s="46" t="s">
        <v>197</v>
      </c>
      <c r="P1" s="46" t="s">
        <v>198</v>
      </c>
      <c r="Q1" s="46" t="s">
        <v>199</v>
      </c>
    </row>
    <row r="2" spans="1:17" x14ac:dyDescent="0.3">
      <c r="A2" t="s">
        <v>32</v>
      </c>
      <c r="B2" t="s">
        <v>32</v>
      </c>
      <c r="C2" t="s">
        <v>32</v>
      </c>
      <c r="D2" t="s">
        <v>32</v>
      </c>
      <c r="E2" t="s">
        <v>32</v>
      </c>
      <c r="F2" t="s">
        <v>32</v>
      </c>
      <c r="G2" t="s">
        <v>32</v>
      </c>
      <c r="H2" t="s">
        <v>32</v>
      </c>
      <c r="I2" t="s">
        <v>32</v>
      </c>
      <c r="J2" t="s">
        <v>32</v>
      </c>
      <c r="K2" t="s">
        <v>32</v>
      </c>
      <c r="L2" t="s">
        <v>32</v>
      </c>
      <c r="M2" t="s">
        <v>32</v>
      </c>
      <c r="N2" t="s">
        <v>32</v>
      </c>
      <c r="O2" t="s">
        <v>32</v>
      </c>
      <c r="P2" t="s">
        <v>32</v>
      </c>
      <c r="Q2" t="s">
        <v>32</v>
      </c>
    </row>
    <row r="3" spans="1:17" x14ac:dyDescent="0.3">
      <c r="A3" t="s">
        <v>200</v>
      </c>
      <c r="B3" t="s">
        <v>201</v>
      </c>
      <c r="C3" t="s">
        <v>202</v>
      </c>
      <c r="D3" t="s">
        <v>203</v>
      </c>
      <c r="E3" t="s">
        <v>204</v>
      </c>
      <c r="F3" t="str">
        <f>D3&amp;" - "&amp;E3</f>
        <v>Fertiliser - Ammonium nitrate</v>
      </c>
      <c r="G3" t="s">
        <v>346</v>
      </c>
      <c r="H3" t="s">
        <v>205</v>
      </c>
      <c r="I3" t="s">
        <v>206</v>
      </c>
      <c r="J3" t="s">
        <v>207</v>
      </c>
      <c r="K3" t="s">
        <v>208</v>
      </c>
      <c r="L3" t="s">
        <v>209</v>
      </c>
      <c r="M3" t="s">
        <v>210</v>
      </c>
      <c r="N3" t="s">
        <v>119</v>
      </c>
      <c r="O3" t="s">
        <v>211</v>
      </c>
      <c r="P3" t="s">
        <v>212</v>
      </c>
      <c r="Q3" t="s">
        <v>201</v>
      </c>
    </row>
    <row r="4" spans="1:17" x14ac:dyDescent="0.3">
      <c r="A4" t="s">
        <v>213</v>
      </c>
      <c r="B4" t="s">
        <v>214</v>
      </c>
      <c r="C4" t="s">
        <v>215</v>
      </c>
      <c r="D4" t="s">
        <v>203</v>
      </c>
      <c r="E4" t="s">
        <v>216</v>
      </c>
      <c r="F4" t="str">
        <f t="shared" ref="F4:F16" si="0">D4&amp;" - "&amp;E4</f>
        <v>Fertiliser - Ammonium sulfate</v>
      </c>
      <c r="G4" t="s">
        <v>351</v>
      </c>
      <c r="H4" t="s">
        <v>217</v>
      </c>
      <c r="I4" t="s">
        <v>218</v>
      </c>
      <c r="J4" t="s">
        <v>212</v>
      </c>
      <c r="K4" t="s">
        <v>219</v>
      </c>
      <c r="L4" t="s">
        <v>220</v>
      </c>
      <c r="M4" t="s">
        <v>221</v>
      </c>
      <c r="N4" t="s">
        <v>68</v>
      </c>
      <c r="O4" t="s">
        <v>222</v>
      </c>
      <c r="P4" t="s">
        <v>223</v>
      </c>
      <c r="Q4" t="s">
        <v>214</v>
      </c>
    </row>
    <row r="5" spans="1:17" x14ac:dyDescent="0.3">
      <c r="B5" t="s">
        <v>224</v>
      </c>
      <c r="C5" t="s">
        <v>225</v>
      </c>
      <c r="D5" t="s">
        <v>203</v>
      </c>
      <c r="E5" t="s">
        <v>226</v>
      </c>
      <c r="F5" t="str">
        <f t="shared" si="0"/>
        <v>Fertiliser - Calcium nitrate</v>
      </c>
      <c r="G5" t="s">
        <v>352</v>
      </c>
      <c r="H5" t="s">
        <v>227</v>
      </c>
      <c r="I5" t="s">
        <v>228</v>
      </c>
      <c r="J5" t="s">
        <v>223</v>
      </c>
      <c r="K5" t="s">
        <v>229</v>
      </c>
      <c r="L5" t="s">
        <v>230</v>
      </c>
      <c r="M5" t="s">
        <v>231</v>
      </c>
      <c r="O5" t="s">
        <v>232</v>
      </c>
      <c r="P5" t="s">
        <v>233</v>
      </c>
      <c r="Q5" t="s">
        <v>224</v>
      </c>
    </row>
    <row r="6" spans="1:17" x14ac:dyDescent="0.3">
      <c r="B6" t="s">
        <v>234</v>
      </c>
      <c r="C6" t="s">
        <v>235</v>
      </c>
      <c r="D6" t="s">
        <v>203</v>
      </c>
      <c r="E6" t="s">
        <v>236</v>
      </c>
      <c r="F6" t="str">
        <f t="shared" si="0"/>
        <v>Fertiliser - Nitrogen</v>
      </c>
      <c r="G6" s="59" t="s">
        <v>349</v>
      </c>
      <c r="H6" t="s">
        <v>228</v>
      </c>
      <c r="J6" t="s">
        <v>233</v>
      </c>
      <c r="K6" t="s">
        <v>237</v>
      </c>
      <c r="L6" t="s">
        <v>238</v>
      </c>
      <c r="M6" t="s">
        <v>239</v>
      </c>
      <c r="O6" t="s">
        <v>240</v>
      </c>
      <c r="P6" t="s">
        <v>241</v>
      </c>
      <c r="Q6" t="s">
        <v>234</v>
      </c>
    </row>
    <row r="7" spans="1:17" x14ac:dyDescent="0.3">
      <c r="B7" t="s">
        <v>242</v>
      </c>
      <c r="C7" t="s">
        <v>243</v>
      </c>
      <c r="D7" t="s">
        <v>203</v>
      </c>
      <c r="E7" t="s">
        <v>244</v>
      </c>
      <c r="F7" t="str">
        <f t="shared" si="0"/>
        <v>Fertiliser - Phosphate</v>
      </c>
      <c r="G7" t="s">
        <v>353</v>
      </c>
      <c r="J7" t="s">
        <v>241</v>
      </c>
      <c r="K7" t="s">
        <v>245</v>
      </c>
      <c r="L7" t="s">
        <v>246</v>
      </c>
      <c r="M7" t="s">
        <v>247</v>
      </c>
      <c r="O7" t="s">
        <v>248</v>
      </c>
      <c r="P7" t="s">
        <v>249</v>
      </c>
      <c r="Q7" t="s">
        <v>242</v>
      </c>
    </row>
    <row r="8" spans="1:17" x14ac:dyDescent="0.3">
      <c r="B8" t="s">
        <v>250</v>
      </c>
      <c r="C8" t="s">
        <v>251</v>
      </c>
      <c r="D8" t="s">
        <v>203</v>
      </c>
      <c r="E8" t="s">
        <v>252</v>
      </c>
      <c r="F8" t="str">
        <f t="shared" si="0"/>
        <v>Fertiliser - Potassium</v>
      </c>
      <c r="G8" s="59" t="s">
        <v>347</v>
      </c>
      <c r="J8" t="s">
        <v>253</v>
      </c>
      <c r="K8" t="s">
        <v>254</v>
      </c>
      <c r="L8" t="s">
        <v>255</v>
      </c>
      <c r="M8" t="s">
        <v>256</v>
      </c>
      <c r="P8" t="s">
        <v>253</v>
      </c>
      <c r="Q8" t="s">
        <v>250</v>
      </c>
    </row>
    <row r="9" spans="1:17" x14ac:dyDescent="0.3">
      <c r="B9" t="s">
        <v>257</v>
      </c>
      <c r="C9" t="s">
        <v>258</v>
      </c>
      <c r="D9" s="46" t="s">
        <v>203</v>
      </c>
      <c r="E9" s="46" t="s">
        <v>228</v>
      </c>
      <c r="F9" s="46" t="str">
        <f t="shared" si="0"/>
        <v>Fertiliser - Other</v>
      </c>
      <c r="G9" t="s">
        <v>348</v>
      </c>
      <c r="J9" t="s">
        <v>259</v>
      </c>
      <c r="K9" t="s">
        <v>260</v>
      </c>
      <c r="L9" t="s">
        <v>261</v>
      </c>
      <c r="M9" t="s">
        <v>262</v>
      </c>
      <c r="P9" t="s">
        <v>259</v>
      </c>
      <c r="Q9" t="s">
        <v>257</v>
      </c>
    </row>
    <row r="10" spans="1:17" x14ac:dyDescent="0.3">
      <c r="B10" t="s">
        <v>263</v>
      </c>
      <c r="C10" t="s">
        <v>264</v>
      </c>
      <c r="D10" t="s">
        <v>265</v>
      </c>
      <c r="E10" t="s">
        <v>266</v>
      </c>
      <c r="F10" t="str">
        <f t="shared" si="0"/>
        <v>Crop protection - Fungicides</v>
      </c>
      <c r="G10" s="59" t="s">
        <v>354</v>
      </c>
      <c r="J10" t="s">
        <v>267</v>
      </c>
      <c r="K10" t="s">
        <v>268</v>
      </c>
      <c r="L10" t="s">
        <v>269</v>
      </c>
      <c r="M10" t="s">
        <v>270</v>
      </c>
      <c r="P10" t="s">
        <v>267</v>
      </c>
      <c r="Q10" t="s">
        <v>263</v>
      </c>
    </row>
    <row r="11" spans="1:17" x14ac:dyDescent="0.3">
      <c r="B11" t="s">
        <v>271</v>
      </c>
      <c r="C11" t="s">
        <v>272</v>
      </c>
      <c r="D11" t="s">
        <v>265</v>
      </c>
      <c r="E11" t="s">
        <v>273</v>
      </c>
      <c r="F11" t="str">
        <f t="shared" si="0"/>
        <v>Crop protection - Pesticides</v>
      </c>
      <c r="G11" s="59" t="s">
        <v>355</v>
      </c>
      <c r="J11" t="s">
        <v>274</v>
      </c>
      <c r="K11" t="s">
        <v>275</v>
      </c>
      <c r="L11" t="s">
        <v>276</v>
      </c>
      <c r="M11" t="s">
        <v>277</v>
      </c>
      <c r="P11" t="s">
        <v>274</v>
      </c>
      <c r="Q11" t="s">
        <v>271</v>
      </c>
    </row>
    <row r="12" spans="1:17" x14ac:dyDescent="0.3">
      <c r="B12" t="s">
        <v>278</v>
      </c>
      <c r="C12" t="s">
        <v>279</v>
      </c>
      <c r="D12" t="s">
        <v>265</v>
      </c>
      <c r="E12" t="s">
        <v>280</v>
      </c>
      <c r="F12" t="str">
        <f t="shared" si="0"/>
        <v>Crop protection - Insecticides</v>
      </c>
      <c r="G12" s="59" t="s">
        <v>350</v>
      </c>
      <c r="J12" t="s">
        <v>281</v>
      </c>
      <c r="K12" t="s">
        <v>282</v>
      </c>
      <c r="L12" t="s">
        <v>283</v>
      </c>
      <c r="M12" t="s">
        <v>284</v>
      </c>
      <c r="P12" t="s">
        <v>285</v>
      </c>
      <c r="Q12" t="s">
        <v>278</v>
      </c>
    </row>
    <row r="13" spans="1:17" x14ac:dyDescent="0.3">
      <c r="B13" t="s">
        <v>286</v>
      </c>
      <c r="C13" t="s">
        <v>287</v>
      </c>
      <c r="D13" t="s">
        <v>265</v>
      </c>
      <c r="E13" t="s">
        <v>288</v>
      </c>
      <c r="F13" t="str">
        <f t="shared" si="0"/>
        <v>Crop protection - Bio stimulants</v>
      </c>
      <c r="G13" t="s">
        <v>356</v>
      </c>
      <c r="J13" t="s">
        <v>285</v>
      </c>
      <c r="K13" t="s">
        <v>289</v>
      </c>
      <c r="L13" t="s">
        <v>290</v>
      </c>
      <c r="M13" t="s">
        <v>291</v>
      </c>
      <c r="P13" t="s">
        <v>292</v>
      </c>
      <c r="Q13" t="s">
        <v>286</v>
      </c>
    </row>
    <row r="14" spans="1:17" x14ac:dyDescent="0.3">
      <c r="B14" t="s">
        <v>293</v>
      </c>
      <c r="C14" t="s">
        <v>294</v>
      </c>
      <c r="D14" t="s">
        <v>265</v>
      </c>
      <c r="E14" t="s">
        <v>295</v>
      </c>
      <c r="F14" t="str">
        <f t="shared" si="0"/>
        <v>Crop protection - Bio pesticide</v>
      </c>
      <c r="G14" s="59" t="s">
        <v>357</v>
      </c>
      <c r="J14" t="s">
        <v>292</v>
      </c>
      <c r="K14" t="s">
        <v>296</v>
      </c>
      <c r="L14" t="s">
        <v>297</v>
      </c>
      <c r="M14" t="s">
        <v>298</v>
      </c>
      <c r="P14" t="s">
        <v>299</v>
      </c>
      <c r="Q14" t="s">
        <v>293</v>
      </c>
    </row>
    <row r="15" spans="1:17" x14ac:dyDescent="0.3">
      <c r="B15" t="s">
        <v>300</v>
      </c>
      <c r="C15" t="s">
        <v>301</v>
      </c>
      <c r="D15" t="s">
        <v>265</v>
      </c>
      <c r="E15" t="s">
        <v>302</v>
      </c>
      <c r="F15" t="str">
        <f t="shared" si="0"/>
        <v>Crop protection - Adjuvant</v>
      </c>
      <c r="G15" s="59" t="s">
        <v>358</v>
      </c>
      <c r="J15" t="s">
        <v>299</v>
      </c>
      <c r="K15" t="s">
        <v>228</v>
      </c>
      <c r="L15" t="s">
        <v>303</v>
      </c>
      <c r="M15" t="s">
        <v>304</v>
      </c>
      <c r="P15" t="s">
        <v>305</v>
      </c>
      <c r="Q15" t="s">
        <v>300</v>
      </c>
    </row>
    <row r="16" spans="1:17" x14ac:dyDescent="0.3">
      <c r="B16" t="s">
        <v>306</v>
      </c>
      <c r="C16" t="s">
        <v>307</v>
      </c>
      <c r="D16" t="s">
        <v>265</v>
      </c>
      <c r="E16" t="s">
        <v>308</v>
      </c>
      <c r="F16" t="str">
        <f t="shared" si="0"/>
        <v>Crop protection - Micro-nutrient</v>
      </c>
      <c r="G16" t="s">
        <v>359</v>
      </c>
      <c r="J16" t="s">
        <v>305</v>
      </c>
      <c r="L16" t="s">
        <v>309</v>
      </c>
      <c r="P16" t="s">
        <v>310</v>
      </c>
      <c r="Q16" t="s">
        <v>306</v>
      </c>
    </row>
    <row r="17" spans="2:17" x14ac:dyDescent="0.3">
      <c r="B17" t="s">
        <v>311</v>
      </c>
      <c r="C17" t="s">
        <v>312</v>
      </c>
      <c r="D17" s="46" t="s">
        <v>265</v>
      </c>
      <c r="E17" s="46" t="s">
        <v>228</v>
      </c>
      <c r="F17" s="46" t="str">
        <f t="shared" ref="F17:F41" si="1">D17&amp;" - "&amp;E17</f>
        <v>Crop protection - Other</v>
      </c>
      <c r="G17" s="46"/>
      <c r="J17" t="s">
        <v>228</v>
      </c>
      <c r="L17" t="s">
        <v>313</v>
      </c>
      <c r="Q17" t="s">
        <v>311</v>
      </c>
    </row>
    <row r="18" spans="2:17" x14ac:dyDescent="0.3">
      <c r="B18" t="s">
        <v>314</v>
      </c>
      <c r="C18" t="s">
        <v>228</v>
      </c>
      <c r="D18" t="s">
        <v>315</v>
      </c>
      <c r="E18" t="s">
        <v>238</v>
      </c>
      <c r="F18" t="str">
        <f t="shared" si="1"/>
        <v>Packaging - Glass</v>
      </c>
      <c r="L18" t="s">
        <v>228</v>
      </c>
      <c r="Q18" t="s">
        <v>314</v>
      </c>
    </row>
    <row r="19" spans="2:17" x14ac:dyDescent="0.3">
      <c r="B19" t="s">
        <v>316</v>
      </c>
      <c r="D19" t="s">
        <v>315</v>
      </c>
      <c r="E19" t="s">
        <v>240</v>
      </c>
      <c r="F19" t="str">
        <f t="shared" si="1"/>
        <v>Packaging - Paper</v>
      </c>
      <c r="Q19" t="s">
        <v>316</v>
      </c>
    </row>
    <row r="20" spans="2:17" x14ac:dyDescent="0.3">
      <c r="B20" t="s">
        <v>228</v>
      </c>
      <c r="D20" t="s">
        <v>315</v>
      </c>
      <c r="E20" t="s">
        <v>317</v>
      </c>
      <c r="F20" t="str">
        <f t="shared" si="1"/>
        <v>Packaging - Plastic, Polypropylene (PP)</v>
      </c>
      <c r="Q20" t="s">
        <v>202</v>
      </c>
    </row>
    <row r="21" spans="2:17" x14ac:dyDescent="0.3">
      <c r="D21" t="s">
        <v>315</v>
      </c>
      <c r="E21" t="s">
        <v>318</v>
      </c>
      <c r="F21" t="str">
        <f t="shared" si="1"/>
        <v>Packaging - Plastic, High Density Polyethylene (HDPE)</v>
      </c>
      <c r="Q21" t="s">
        <v>215</v>
      </c>
    </row>
    <row r="22" spans="2:17" x14ac:dyDescent="0.3">
      <c r="D22" t="s">
        <v>315</v>
      </c>
      <c r="E22" t="s">
        <v>319</v>
      </c>
      <c r="F22" t="str">
        <f t="shared" si="1"/>
        <v>Packaging - Plastic, Low Density Polyethylene (LDPE)</v>
      </c>
      <c r="Q22" t="s">
        <v>225</v>
      </c>
    </row>
    <row r="23" spans="2:17" x14ac:dyDescent="0.3">
      <c r="D23" t="s">
        <v>315</v>
      </c>
      <c r="E23" t="s">
        <v>320</v>
      </c>
      <c r="F23" t="str">
        <f t="shared" si="1"/>
        <v>Packaging - Plastic, Polyvinylchloride (PVC)</v>
      </c>
      <c r="Q23" t="s">
        <v>235</v>
      </c>
    </row>
    <row r="24" spans="2:17" x14ac:dyDescent="0.3">
      <c r="D24" t="s">
        <v>315</v>
      </c>
      <c r="E24" t="s">
        <v>321</v>
      </c>
      <c r="F24" t="str">
        <f t="shared" si="1"/>
        <v>Packaging - Plastic, Polyethylene terephthalate (PET)</v>
      </c>
      <c r="Q24" t="s">
        <v>243</v>
      </c>
    </row>
    <row r="25" spans="2:17" x14ac:dyDescent="0.3">
      <c r="D25" t="s">
        <v>315</v>
      </c>
      <c r="E25" t="s">
        <v>322</v>
      </c>
      <c r="F25" t="str">
        <f t="shared" si="1"/>
        <v>Packaging - Plastic, Polystyrene (PS)</v>
      </c>
      <c r="Q25" t="s">
        <v>251</v>
      </c>
    </row>
    <row r="26" spans="2:17" x14ac:dyDescent="0.3">
      <c r="D26" s="46" t="s">
        <v>315</v>
      </c>
      <c r="E26" s="46" t="s">
        <v>228</v>
      </c>
      <c r="F26" s="46" t="str">
        <f t="shared" si="1"/>
        <v>Packaging - Other</v>
      </c>
      <c r="G26" s="46"/>
      <c r="Q26" t="s">
        <v>258</v>
      </c>
    </row>
    <row r="27" spans="2:17" x14ac:dyDescent="0.3">
      <c r="D27" t="s">
        <v>323</v>
      </c>
      <c r="E27" t="s">
        <v>324</v>
      </c>
      <c r="F27" t="str">
        <f t="shared" si="1"/>
        <v>Seeds - Barley</v>
      </c>
      <c r="Q27" t="s">
        <v>264</v>
      </c>
    </row>
    <row r="28" spans="2:17" x14ac:dyDescent="0.3">
      <c r="D28" t="s">
        <v>323</v>
      </c>
      <c r="E28" t="s">
        <v>325</v>
      </c>
      <c r="F28" t="str">
        <f t="shared" si="1"/>
        <v>Seeds - Beans</v>
      </c>
      <c r="Q28" t="s">
        <v>272</v>
      </c>
    </row>
    <row r="29" spans="2:17" x14ac:dyDescent="0.3">
      <c r="D29" t="s">
        <v>323</v>
      </c>
      <c r="E29" t="s">
        <v>326</v>
      </c>
      <c r="F29" t="str">
        <f t="shared" si="1"/>
        <v>Seeds - Grass</v>
      </c>
      <c r="Q29" t="s">
        <v>279</v>
      </c>
    </row>
    <row r="30" spans="2:17" x14ac:dyDescent="0.3">
      <c r="D30" t="s">
        <v>323</v>
      </c>
      <c r="E30" t="s">
        <v>327</v>
      </c>
      <c r="F30" t="str">
        <f t="shared" si="1"/>
        <v>Seeds - Linseed</v>
      </c>
      <c r="Q30" t="s">
        <v>287</v>
      </c>
    </row>
    <row r="31" spans="2:17" x14ac:dyDescent="0.3">
      <c r="D31" t="s">
        <v>323</v>
      </c>
      <c r="E31" t="s">
        <v>328</v>
      </c>
      <c r="F31" t="str">
        <f t="shared" si="1"/>
        <v>Seeds - Maize</v>
      </c>
      <c r="Q31" t="s">
        <v>294</v>
      </c>
    </row>
    <row r="32" spans="2:17" x14ac:dyDescent="0.3">
      <c r="D32" t="s">
        <v>323</v>
      </c>
      <c r="E32" t="s">
        <v>329</v>
      </c>
      <c r="F32" t="str">
        <f t="shared" si="1"/>
        <v>Seeds - Oats</v>
      </c>
      <c r="Q32" t="s">
        <v>301</v>
      </c>
    </row>
    <row r="33" spans="4:17" x14ac:dyDescent="0.3">
      <c r="D33" t="s">
        <v>323</v>
      </c>
      <c r="E33" t="s">
        <v>330</v>
      </c>
      <c r="F33" t="str">
        <f t="shared" si="1"/>
        <v>Seeds - OSR</v>
      </c>
      <c r="Q33" t="s">
        <v>307</v>
      </c>
    </row>
    <row r="34" spans="4:17" x14ac:dyDescent="0.3">
      <c r="D34" t="s">
        <v>323</v>
      </c>
      <c r="E34" t="s">
        <v>331</v>
      </c>
      <c r="F34" t="str">
        <f t="shared" si="1"/>
        <v>Seeds - Peas</v>
      </c>
      <c r="Q34" t="s">
        <v>312</v>
      </c>
    </row>
    <row r="35" spans="4:17" x14ac:dyDescent="0.3">
      <c r="D35" t="s">
        <v>323</v>
      </c>
      <c r="E35" t="s">
        <v>332</v>
      </c>
      <c r="F35" t="str">
        <f t="shared" si="1"/>
        <v>Seeds - Potatoes</v>
      </c>
      <c r="Q35" t="s">
        <v>228</v>
      </c>
    </row>
    <row r="36" spans="4:17" x14ac:dyDescent="0.3">
      <c r="D36" t="s">
        <v>323</v>
      </c>
      <c r="E36" t="s">
        <v>333</v>
      </c>
      <c r="F36" t="str">
        <f t="shared" si="1"/>
        <v>Seeds - Soy</v>
      </c>
    </row>
    <row r="37" spans="4:17" x14ac:dyDescent="0.3">
      <c r="D37" t="s">
        <v>323</v>
      </c>
      <c r="E37" t="s">
        <v>334</v>
      </c>
      <c r="F37" t="str">
        <f t="shared" si="1"/>
        <v>Seeds - Sugar Beet</v>
      </c>
    </row>
    <row r="38" spans="4:17" x14ac:dyDescent="0.3">
      <c r="D38" t="s">
        <v>323</v>
      </c>
      <c r="E38" t="s">
        <v>335</v>
      </c>
      <c r="F38" t="str">
        <f t="shared" si="1"/>
        <v>Seeds - Sunflower</v>
      </c>
    </row>
    <row r="39" spans="4:17" x14ac:dyDescent="0.3">
      <c r="D39" t="s">
        <v>323</v>
      </c>
      <c r="E39" t="s">
        <v>336</v>
      </c>
      <c r="F39" t="str">
        <f t="shared" si="1"/>
        <v>Seeds - Wheat</v>
      </c>
    </row>
    <row r="40" spans="4:17" x14ac:dyDescent="0.3">
      <c r="D40" t="s">
        <v>323</v>
      </c>
      <c r="E40" t="s">
        <v>337</v>
      </c>
      <c r="F40" t="str">
        <f t="shared" si="1"/>
        <v>Seeds - Wild Flower</v>
      </c>
    </row>
    <row r="41" spans="4:17" x14ac:dyDescent="0.3">
      <c r="D41" s="46" t="s">
        <v>323</v>
      </c>
      <c r="E41" s="46" t="s">
        <v>228</v>
      </c>
      <c r="F41" s="46" t="str">
        <f t="shared" si="1"/>
        <v>Seeds - Other</v>
      </c>
      <c r="G41" s="46"/>
    </row>
    <row r="42" spans="4:17" x14ac:dyDescent="0.3">
      <c r="D42" t="s">
        <v>338</v>
      </c>
      <c r="E42" t="s">
        <v>360</v>
      </c>
      <c r="F42" t="str">
        <f>D42&amp;" - "&amp;E42</f>
        <v>Chemicals - Granular Urea Raw Material 46N</v>
      </c>
    </row>
    <row r="43" spans="4:17" x14ac:dyDescent="0.3">
      <c r="D43" t="s">
        <v>338</v>
      </c>
      <c r="E43" t="s">
        <v>361</v>
      </c>
      <c r="F43" t="str">
        <f t="shared" ref="F43:F89" si="2">D43&amp;" - "&amp;E43</f>
        <v>Chemicals - Ammonium Nitrate 33.5%</v>
      </c>
    </row>
    <row r="44" spans="4:17" x14ac:dyDescent="0.3">
      <c r="D44" t="s">
        <v>338</v>
      </c>
      <c r="E44" t="s">
        <v>368</v>
      </c>
      <c r="F44" t="str">
        <f t="shared" si="2"/>
        <v>Chemicals - ASN Raw Material 26N 35SO3</v>
      </c>
    </row>
    <row r="45" spans="4:17" x14ac:dyDescent="0.3">
      <c r="D45" t="s">
        <v>338</v>
      </c>
      <c r="E45" t="s">
        <v>369</v>
      </c>
      <c r="F45" t="str">
        <f t="shared" si="2"/>
        <v>Chemicals - CAN Raw Material 27N</v>
      </c>
    </row>
    <row r="46" spans="4:17" x14ac:dyDescent="0.3">
      <c r="D46" t="s">
        <v>338</v>
      </c>
      <c r="E46" t="s">
        <v>370</v>
      </c>
      <c r="F46" t="str">
        <f t="shared" si="2"/>
        <v>Chemicals - DAP Raw Material 18N 46P</v>
      </c>
    </row>
    <row r="47" spans="4:17" x14ac:dyDescent="0.3">
      <c r="D47" t="s">
        <v>338</v>
      </c>
      <c r="E47" t="s">
        <v>371</v>
      </c>
      <c r="F47" t="str">
        <f t="shared" si="2"/>
        <v>Chemicals - 260000+37S RM</v>
      </c>
    </row>
    <row r="48" spans="4:17" x14ac:dyDescent="0.3">
      <c r="D48" t="s">
        <v>338</v>
      </c>
      <c r="E48" t="s">
        <v>372</v>
      </c>
      <c r="F48" t="str">
        <f t="shared" si="2"/>
        <v>Chemicals - 101521+20S RM</v>
      </c>
    </row>
    <row r="49" spans="4:6" x14ac:dyDescent="0.3">
      <c r="D49" t="s">
        <v>338</v>
      </c>
      <c r="E49" t="s">
        <v>362</v>
      </c>
      <c r="F49" t="str">
        <f t="shared" si="2"/>
        <v>Chemicals - Potash Raw Material 60K2O</v>
      </c>
    </row>
    <row r="50" spans="4:6" x14ac:dyDescent="0.3">
      <c r="D50" t="s">
        <v>338</v>
      </c>
      <c r="E50" t="s">
        <v>363</v>
      </c>
      <c r="F50" t="str">
        <f t="shared" si="2"/>
        <v>Chemicals - POLYSULPHATE RM 14K2O 6MgO 48SO3 17CaO</v>
      </c>
    </row>
    <row r="51" spans="4:6" x14ac:dyDescent="0.3">
      <c r="D51" t="s">
        <v>338</v>
      </c>
      <c r="E51" t="s">
        <v>373</v>
      </c>
      <c r="F51" t="str">
        <f t="shared" si="2"/>
        <v>Chemicals - TSP Raw Material 46P</v>
      </c>
    </row>
    <row r="52" spans="4:6" x14ac:dyDescent="0.3">
      <c r="D52" t="s">
        <v>338</v>
      </c>
      <c r="E52" t="s">
        <v>374</v>
      </c>
      <c r="F52" t="str">
        <f t="shared" si="2"/>
        <v>Chemicals - Korn Kali Raw Material 40K2O 6MgO 4Na2O 12SO3</v>
      </c>
    </row>
    <row r="53" spans="4:6" x14ac:dyDescent="0.3">
      <c r="D53" t="s">
        <v>338</v>
      </c>
      <c r="E53" t="s">
        <v>375</v>
      </c>
      <c r="F53" t="str">
        <f t="shared" si="2"/>
        <v>Chemicals - Kieserite Raw Material 25MgO 50SO3</v>
      </c>
    </row>
    <row r="54" spans="4:6" x14ac:dyDescent="0.3">
      <c r="D54" t="s">
        <v>338</v>
      </c>
      <c r="E54" t="s">
        <v>376</v>
      </c>
      <c r="F54" t="str">
        <f t="shared" si="2"/>
        <v>Chemicals - ASEU (G3)  4mm (EU Grade) 21N 60SO3</v>
      </c>
    </row>
    <row r="55" spans="4:6" x14ac:dyDescent="0.3">
      <c r="D55" t="s">
        <v>338</v>
      </c>
      <c r="E55" t="s">
        <v>377</v>
      </c>
      <c r="F55" t="str">
        <f t="shared" si="2"/>
        <v>Chemicals - 151515+27.5S RM</v>
      </c>
    </row>
    <row r="56" spans="4:6" x14ac:dyDescent="0.3">
      <c r="D56" t="s">
        <v>338</v>
      </c>
      <c r="E56" t="s">
        <v>378</v>
      </c>
      <c r="F56" t="str">
        <f t="shared" si="2"/>
        <v>Chemicals - 3000+17.5S RM</v>
      </c>
    </row>
    <row r="57" spans="4:6" x14ac:dyDescent="0.3">
      <c r="D57" t="s">
        <v>338</v>
      </c>
      <c r="E57" t="s">
        <v>379</v>
      </c>
      <c r="F57" t="str">
        <f t="shared" si="2"/>
        <v>Chemicals - AN 33.5N 0.0P 0.0K</v>
      </c>
    </row>
    <row r="58" spans="4:6" x14ac:dyDescent="0.3">
      <c r="D58" t="s">
        <v>338</v>
      </c>
      <c r="E58" t="s">
        <v>364</v>
      </c>
      <c r="F58" t="str">
        <f t="shared" si="2"/>
        <v>Chemicals - Ammonium Nitrate 34.5% IMP</v>
      </c>
    </row>
    <row r="59" spans="4:6" x14ac:dyDescent="0.3">
      <c r="D59" t="s">
        <v>338</v>
      </c>
      <c r="E59" t="s">
        <v>380</v>
      </c>
      <c r="F59" t="str">
        <f t="shared" si="2"/>
        <v>Chemicals - 27-0-0+10S RM</v>
      </c>
    </row>
    <row r="60" spans="4:6" x14ac:dyDescent="0.3">
      <c r="D60" t="s">
        <v>338</v>
      </c>
      <c r="E60" t="s">
        <v>381</v>
      </c>
      <c r="F60" t="str">
        <f t="shared" si="2"/>
        <v>Chemicals - G27 Gran Rock Raw Material 1N 27P 4SO3 44CaO</v>
      </c>
    </row>
    <row r="61" spans="4:6" x14ac:dyDescent="0.3">
      <c r="D61" t="s">
        <v>338</v>
      </c>
      <c r="E61" t="s">
        <v>365</v>
      </c>
      <c r="F61" t="str">
        <f t="shared" si="2"/>
        <v>Chemicals - Sulphate of Potash Raw Material 50K2O 45SO3</v>
      </c>
    </row>
    <row r="62" spans="4:6" x14ac:dyDescent="0.3">
      <c r="D62" t="s">
        <v>338</v>
      </c>
      <c r="E62" t="s">
        <v>382</v>
      </c>
      <c r="F62" t="str">
        <f t="shared" si="2"/>
        <v>Chemicals - Origin AN Prill - 34.5N 0.0P 0.0K</v>
      </c>
    </row>
    <row r="63" spans="4:6" x14ac:dyDescent="0.3">
      <c r="D63" t="s">
        <v>338</v>
      </c>
      <c r="E63" t="s">
        <v>383</v>
      </c>
      <c r="F63" t="str">
        <f t="shared" si="2"/>
        <v>Chemicals - 121521+20S RM</v>
      </c>
    </row>
    <row r="64" spans="4:6" x14ac:dyDescent="0.3">
      <c r="D64" t="s">
        <v>338</v>
      </c>
      <c r="E64" t="s">
        <v>384</v>
      </c>
      <c r="F64" t="str">
        <f t="shared" si="2"/>
        <v>Chemicals - AN34.5 RM NITRAM</v>
      </c>
    </row>
    <row r="65" spans="4:6" x14ac:dyDescent="0.3">
      <c r="D65" t="s">
        <v>338</v>
      </c>
      <c r="E65" t="s">
        <v>385</v>
      </c>
      <c r="F65" t="str">
        <f t="shared" si="2"/>
        <v>Chemicals - AMMSUL (G2) 2mm (US Grade) 21N 60SO3</v>
      </c>
    </row>
    <row r="66" spans="4:6" x14ac:dyDescent="0.3">
      <c r="D66" t="s">
        <v>338</v>
      </c>
      <c r="E66" t="s">
        <v>386</v>
      </c>
      <c r="F66" t="str">
        <f t="shared" si="2"/>
        <v>Chemicals - ASEU (G2S) 2-4mm (EU Grade) 21N 60SO3</v>
      </c>
    </row>
    <row r="67" spans="4:6" x14ac:dyDescent="0.3">
      <c r="D67" t="s">
        <v>338</v>
      </c>
      <c r="E67" t="s">
        <v>387</v>
      </c>
      <c r="F67" t="str">
        <f t="shared" si="2"/>
        <v>Chemicals - Rock Phos Gafsa Raw material 29.5P 4SO3 49CaO</v>
      </c>
    </row>
    <row r="68" spans="4:6" x14ac:dyDescent="0.3">
      <c r="D68" t="s">
        <v>338</v>
      </c>
      <c r="E68" t="s">
        <v>388</v>
      </c>
      <c r="F68" t="str">
        <f t="shared" si="2"/>
        <v>Chemicals - Grit</v>
      </c>
    </row>
    <row r="69" spans="4:6" x14ac:dyDescent="0.3">
      <c r="D69" t="s">
        <v>338</v>
      </c>
      <c r="E69" t="s">
        <v>366</v>
      </c>
      <c r="F69" t="str">
        <f t="shared" si="2"/>
        <v>Chemicals - GRANULAR LIME</v>
      </c>
    </row>
    <row r="70" spans="4:6" x14ac:dyDescent="0.3">
      <c r="D70" t="s">
        <v>338</v>
      </c>
      <c r="E70" t="s">
        <v>389</v>
      </c>
      <c r="F70" t="str">
        <f t="shared" si="2"/>
        <v>Chemicals - Entec 26 Raw Material 26N 33SO3</v>
      </c>
    </row>
    <row r="71" spans="4:6" x14ac:dyDescent="0.3">
      <c r="D71" t="s">
        <v>338</v>
      </c>
      <c r="E71" t="s">
        <v>390</v>
      </c>
      <c r="F71" t="str">
        <f t="shared" si="2"/>
        <v>Chemicals - 10-26-26 Raw Material</v>
      </c>
    </row>
    <row r="72" spans="4:6" x14ac:dyDescent="0.3">
      <c r="D72" t="s">
        <v>338</v>
      </c>
      <c r="E72" t="s">
        <v>391</v>
      </c>
      <c r="F72" t="str">
        <f t="shared" si="2"/>
        <v>Chemicals - NITRAM 34.5N 0.0P 0.0K [GROWHOW]</v>
      </c>
    </row>
    <row r="73" spans="4:6" x14ac:dyDescent="0.3">
      <c r="D73" t="s">
        <v>338</v>
      </c>
      <c r="E73" t="s">
        <v>392</v>
      </c>
      <c r="F73" t="str">
        <f t="shared" si="2"/>
        <v>Chemicals - 02626+S RM</v>
      </c>
    </row>
    <row r="74" spans="4:6" x14ac:dyDescent="0.3">
      <c r="D74" t="s">
        <v>338</v>
      </c>
      <c r="E74" t="s">
        <v>393</v>
      </c>
      <c r="F74" t="str">
        <f t="shared" si="2"/>
        <v>Chemicals - Patent Kali Raw Material 30K2O 10MgO 42SO3</v>
      </c>
    </row>
    <row r="75" spans="4:6" x14ac:dyDescent="0.3">
      <c r="D75" t="s">
        <v>338</v>
      </c>
      <c r="E75" t="s">
        <v>394</v>
      </c>
      <c r="F75" t="str">
        <f t="shared" si="2"/>
        <v>Chemicals - GRANLIME RM</v>
      </c>
    </row>
    <row r="76" spans="4:6" x14ac:dyDescent="0.3">
      <c r="D76" t="s">
        <v>338</v>
      </c>
      <c r="E76" t="s">
        <v>395</v>
      </c>
      <c r="F76" t="str">
        <f t="shared" si="2"/>
        <v>Chemicals - Esco - Granular Salt Raw Material 53Na2O</v>
      </c>
    </row>
    <row r="77" spans="4:6" x14ac:dyDescent="0.3">
      <c r="D77" t="s">
        <v>338</v>
      </c>
      <c r="E77" t="s">
        <v>367</v>
      </c>
      <c r="F77" t="str">
        <f t="shared" si="2"/>
        <v>Chemicals - CRYSTALLINE AMMONIUM SULPHATE</v>
      </c>
    </row>
    <row r="78" spans="4:6" x14ac:dyDescent="0.3">
      <c r="D78" t="s">
        <v>338</v>
      </c>
      <c r="E78" t="s">
        <v>396</v>
      </c>
      <c r="F78" t="str">
        <f t="shared" si="2"/>
        <v>Chemicals - 33-3-0 RM</v>
      </c>
    </row>
    <row r="79" spans="4:6" x14ac:dyDescent="0.3">
      <c r="D79" t="s">
        <v>338</v>
      </c>
      <c r="E79" t="s">
        <v>397</v>
      </c>
      <c r="F79" t="str">
        <f t="shared" si="2"/>
        <v>Chemicals - Salt Raw Material 50Na2O</v>
      </c>
    </row>
    <row r="80" spans="4:6" x14ac:dyDescent="0.3">
      <c r="D80" t="s">
        <v>338</v>
      </c>
      <c r="E80" t="s">
        <v>398</v>
      </c>
      <c r="F80" t="str">
        <f t="shared" si="2"/>
        <v>Chemicals - MAGNESIA KAINIT RM 9K2O 4MGO 35NA2O 9SO3</v>
      </c>
    </row>
    <row r="81" spans="4:6" x14ac:dyDescent="0.3">
      <c r="D81" t="s">
        <v>338</v>
      </c>
      <c r="E81" t="s">
        <v>399</v>
      </c>
      <c r="F81" t="str">
        <f t="shared" si="2"/>
        <v>Chemicals - KDRILL RM</v>
      </c>
    </row>
    <row r="82" spans="4:6" x14ac:dyDescent="0.3">
      <c r="D82" t="s">
        <v>338</v>
      </c>
      <c r="E82" t="s">
        <v>393</v>
      </c>
      <c r="F82" t="str">
        <f t="shared" si="2"/>
        <v>Chemicals - Patent Kali Raw Material 30K2O 10MgO 42SO3</v>
      </c>
    </row>
    <row r="83" spans="4:6" x14ac:dyDescent="0.3">
      <c r="D83" t="s">
        <v>338</v>
      </c>
      <c r="E83" t="s">
        <v>394</v>
      </c>
      <c r="F83" t="str">
        <f t="shared" si="2"/>
        <v>Chemicals - GRANLIME RM</v>
      </c>
    </row>
    <row r="84" spans="4:6" x14ac:dyDescent="0.3">
      <c r="D84" t="s">
        <v>338</v>
      </c>
      <c r="E84" t="s">
        <v>395</v>
      </c>
      <c r="F84" t="str">
        <f t="shared" si="2"/>
        <v>Chemicals - Esco - Granular Salt Raw Material 53Na2O</v>
      </c>
    </row>
    <row r="85" spans="4:6" x14ac:dyDescent="0.3">
      <c r="D85" t="s">
        <v>338</v>
      </c>
      <c r="E85" t="s">
        <v>367</v>
      </c>
      <c r="F85" t="str">
        <f t="shared" si="2"/>
        <v>Chemicals - CRYSTALLINE AMMONIUM SULPHATE</v>
      </c>
    </row>
    <row r="86" spans="4:6" x14ac:dyDescent="0.3">
      <c r="D86" t="s">
        <v>338</v>
      </c>
      <c r="E86" t="s">
        <v>396</v>
      </c>
      <c r="F86" t="str">
        <f t="shared" si="2"/>
        <v>Chemicals - 33-3-0 RM</v>
      </c>
    </row>
    <row r="87" spans="4:6" x14ac:dyDescent="0.3">
      <c r="D87" t="s">
        <v>338</v>
      </c>
      <c r="E87" t="s">
        <v>397</v>
      </c>
      <c r="F87" t="str">
        <f t="shared" si="2"/>
        <v>Chemicals - Salt Raw Material 50Na2O</v>
      </c>
    </row>
    <row r="88" spans="4:6" x14ac:dyDescent="0.3">
      <c r="D88" t="s">
        <v>338</v>
      </c>
      <c r="E88" t="s">
        <v>398</v>
      </c>
      <c r="F88" t="str">
        <f t="shared" si="2"/>
        <v>Chemicals - MAGNESIA KAINIT RM 9K2O 4MGO 35NA2O 9SO3</v>
      </c>
    </row>
    <row r="89" spans="4:6" x14ac:dyDescent="0.3">
      <c r="D89" t="s">
        <v>338</v>
      </c>
      <c r="E89" t="s">
        <v>399</v>
      </c>
      <c r="F89" t="str">
        <f t="shared" si="2"/>
        <v>Chemicals - KDRILL RM</v>
      </c>
    </row>
    <row r="90" spans="4:6" x14ac:dyDescent="0.3">
      <c r="D90" t="s">
        <v>211</v>
      </c>
    </row>
    <row r="91" spans="4:6" x14ac:dyDescent="0.3">
      <c r="D91" t="s">
        <v>228</v>
      </c>
    </row>
  </sheetData>
  <sortState xmlns:xlrd2="http://schemas.microsoft.com/office/spreadsheetml/2017/richdata2" ref="G4:G15">
    <sortCondition ref="G4:G15"/>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2:U31"/>
  <sheetViews>
    <sheetView zoomScale="60" zoomScaleNormal="60" workbookViewId="0">
      <selection activeCell="B11" sqref="B11"/>
    </sheetView>
  </sheetViews>
  <sheetFormatPr defaultColWidth="9.109375" defaultRowHeight="18" x14ac:dyDescent="0.35"/>
  <cols>
    <col min="1" max="1" width="9.109375" style="1"/>
    <col min="2" max="2" width="21.6640625" style="1" customWidth="1"/>
    <col min="3" max="3" width="24.33203125" style="1" customWidth="1"/>
    <col min="4" max="4" width="67.88671875" style="1" customWidth="1"/>
    <col min="5" max="5" width="13.33203125" style="1" customWidth="1"/>
    <col min="6" max="6" width="12.6640625" style="2" customWidth="1"/>
    <col min="7" max="7" width="23.77734375" style="1" customWidth="1"/>
    <col min="8" max="8" width="17.44140625" style="1" bestFit="1" customWidth="1"/>
    <col min="9" max="9" width="15.5546875" style="1" customWidth="1"/>
    <col min="10" max="10" width="20.109375" style="2" customWidth="1"/>
    <col min="11" max="11" width="16.6640625" style="2" customWidth="1"/>
    <col min="12" max="12" width="14.5546875" style="1" customWidth="1"/>
    <col min="13" max="13" width="13.5546875" style="1" customWidth="1"/>
    <col min="14" max="14" width="33.6640625" style="1" customWidth="1"/>
    <col min="15" max="15" width="57.88671875" style="1" customWidth="1"/>
    <col min="16" max="20" width="9.109375" style="1"/>
    <col min="21" max="21" width="15.88671875" style="1" customWidth="1"/>
    <col min="22" max="16384" width="9.109375" style="1"/>
  </cols>
  <sheetData>
    <row r="2" spans="1:21" ht="47.45" customHeight="1" x14ac:dyDescent="0.35"/>
    <row r="3" spans="1:21" ht="51.95" customHeight="1" x14ac:dyDescent="0.35">
      <c r="A3" s="490" t="str">
        <f>"Data Questionnaire "&amp;C14&amp;" for financial year 2019"</f>
        <v>Data Questionnaire [business unit name] for financial year 2019</v>
      </c>
      <c r="B3" s="490"/>
      <c r="C3" s="490"/>
      <c r="D3" s="490"/>
      <c r="E3" s="490"/>
      <c r="F3" s="490"/>
      <c r="G3" s="490"/>
      <c r="H3" s="490"/>
      <c r="I3" s="490"/>
      <c r="J3" s="490"/>
      <c r="K3" s="490"/>
    </row>
    <row r="4" spans="1:21" ht="31.5" customHeight="1" x14ac:dyDescent="0.35">
      <c r="A4" s="490"/>
      <c r="B4" s="490"/>
      <c r="C4" s="490"/>
      <c r="D4" s="490"/>
      <c r="E4" s="490"/>
      <c r="F4" s="490"/>
      <c r="G4" s="490"/>
      <c r="H4" s="490"/>
      <c r="I4" s="490"/>
      <c r="J4" s="490"/>
      <c r="K4" s="490"/>
    </row>
    <row r="6" spans="1:21" x14ac:dyDescent="0.35">
      <c r="B6" s="19" t="s">
        <v>0</v>
      </c>
      <c r="C6" s="1" t="s">
        <v>1</v>
      </c>
      <c r="E6" s="2"/>
      <c r="G6" s="22" t="s">
        <v>2</v>
      </c>
      <c r="H6" s="53" t="s">
        <v>3</v>
      </c>
      <c r="I6" s="52" t="s">
        <v>4</v>
      </c>
      <c r="J6" s="1"/>
      <c r="K6" s="1"/>
    </row>
    <row r="7" spans="1:21" x14ac:dyDescent="0.35">
      <c r="B7" s="19" t="s">
        <v>5</v>
      </c>
      <c r="C7" s="1" t="s">
        <v>6</v>
      </c>
      <c r="E7" s="2"/>
      <c r="H7" s="1" t="s">
        <v>339</v>
      </c>
      <c r="I7" s="52" t="s">
        <v>340</v>
      </c>
      <c r="J7" s="1"/>
      <c r="K7" s="1"/>
    </row>
    <row r="8" spans="1:21" x14ac:dyDescent="0.35">
      <c r="B8" s="19"/>
      <c r="E8" s="2"/>
      <c r="G8" s="23" t="s">
        <v>7</v>
      </c>
      <c r="H8" s="54">
        <f ca="1">NOW()</f>
        <v>45155.746238657404</v>
      </c>
      <c r="I8" s="2"/>
      <c r="J8" s="1"/>
      <c r="K8" s="1"/>
    </row>
    <row r="9" spans="1:21" x14ac:dyDescent="0.35">
      <c r="B9" s="19"/>
      <c r="E9" s="2"/>
      <c r="F9" s="1"/>
      <c r="I9" s="2"/>
      <c r="J9" s="1"/>
      <c r="K9" s="1"/>
    </row>
    <row r="10" spans="1:21" ht="141" customHeight="1" x14ac:dyDescent="0.35">
      <c r="B10" s="20" t="s">
        <v>8</v>
      </c>
      <c r="C10" s="491" t="s">
        <v>341</v>
      </c>
      <c r="D10" s="491"/>
      <c r="E10" s="491"/>
      <c r="F10" s="491"/>
      <c r="G10" s="491"/>
      <c r="H10" s="491"/>
      <c r="I10" s="491"/>
      <c r="J10" s="491"/>
      <c r="K10" s="491"/>
      <c r="L10" s="491"/>
      <c r="M10" s="3"/>
      <c r="N10" s="3"/>
      <c r="O10" s="3"/>
      <c r="P10" s="3"/>
      <c r="Q10" s="3"/>
      <c r="R10" s="3"/>
      <c r="S10" s="3"/>
      <c r="T10" s="3"/>
      <c r="U10" s="3"/>
    </row>
    <row r="11" spans="1:21" ht="36" customHeight="1" x14ac:dyDescent="0.35">
      <c r="B11" s="19"/>
      <c r="C11" s="491"/>
      <c r="D11" s="491"/>
      <c r="E11" s="491"/>
      <c r="F11" s="491"/>
      <c r="G11" s="491"/>
      <c r="H11" s="491"/>
      <c r="I11" s="491"/>
      <c r="J11" s="491"/>
      <c r="K11" s="491"/>
      <c r="L11" s="491"/>
      <c r="M11" s="3"/>
      <c r="N11" s="3"/>
      <c r="O11" s="3"/>
      <c r="P11" s="3"/>
      <c r="Q11" s="3"/>
      <c r="R11" s="3"/>
      <c r="S11" s="3"/>
      <c r="T11" s="3"/>
      <c r="U11" s="3"/>
    </row>
    <row r="12" spans="1:21" ht="46.35" customHeight="1" x14ac:dyDescent="0.35">
      <c r="B12" s="19"/>
      <c r="C12" s="491"/>
      <c r="D12" s="491"/>
      <c r="E12" s="491"/>
      <c r="F12" s="491"/>
      <c r="G12" s="491"/>
      <c r="H12" s="491"/>
      <c r="I12" s="491"/>
      <c r="J12" s="491"/>
      <c r="K12" s="491"/>
      <c r="L12" s="491"/>
      <c r="M12" s="3"/>
      <c r="N12" s="3"/>
      <c r="O12" s="3"/>
      <c r="P12" s="3"/>
      <c r="Q12" s="3"/>
      <c r="R12" s="3"/>
      <c r="S12" s="3"/>
      <c r="T12" s="3"/>
      <c r="U12" s="3"/>
    </row>
    <row r="13" spans="1:21" ht="22.5" customHeight="1" x14ac:dyDescent="0.35">
      <c r="B13" s="19"/>
      <c r="C13" s="4"/>
      <c r="D13" s="4"/>
      <c r="E13" s="4"/>
      <c r="F13" s="4"/>
      <c r="G13" s="4"/>
      <c r="H13" s="4"/>
      <c r="I13" s="4"/>
      <c r="J13" s="4"/>
      <c r="K13" s="4"/>
      <c r="L13" s="4"/>
      <c r="M13" s="3"/>
      <c r="N13" s="3"/>
      <c r="O13" s="3"/>
      <c r="P13" s="3"/>
      <c r="Q13" s="3"/>
      <c r="R13" s="3"/>
      <c r="S13" s="3"/>
      <c r="T13" s="3"/>
      <c r="U13" s="3"/>
    </row>
    <row r="14" spans="1:21" ht="18" customHeight="1" x14ac:dyDescent="0.35">
      <c r="B14" s="19" t="s">
        <v>9</v>
      </c>
      <c r="C14" s="1" t="s">
        <v>10</v>
      </c>
      <c r="D14" s="5"/>
      <c r="E14" s="5"/>
      <c r="F14" s="5"/>
      <c r="G14" s="5"/>
      <c r="H14" s="5"/>
      <c r="J14" s="5"/>
      <c r="K14" s="5"/>
      <c r="L14" s="5"/>
      <c r="M14" s="3"/>
      <c r="N14" s="3"/>
      <c r="O14" s="3"/>
      <c r="P14" s="3"/>
      <c r="Q14" s="3"/>
      <c r="R14" s="3"/>
      <c r="S14" s="3"/>
      <c r="T14" s="3"/>
      <c r="U14" s="3"/>
    </row>
    <row r="15" spans="1:21" x14ac:dyDescent="0.35">
      <c r="B15" s="19" t="s">
        <v>11</v>
      </c>
      <c r="C15" s="1" t="s">
        <v>12</v>
      </c>
      <c r="E15" s="2"/>
      <c r="F15" s="1"/>
      <c r="I15" s="2"/>
      <c r="J15" s="1"/>
      <c r="K15" s="1"/>
    </row>
    <row r="17" spans="2:12" ht="27" x14ac:dyDescent="0.35">
      <c r="B17" s="18" t="s">
        <v>13</v>
      </c>
    </row>
    <row r="18" spans="2:12" x14ac:dyDescent="0.35">
      <c r="B18" s="472"/>
      <c r="C18" s="473"/>
      <c r="D18" s="473"/>
      <c r="E18" s="473"/>
      <c r="F18" s="473"/>
      <c r="G18" s="473"/>
      <c r="H18" s="473"/>
      <c r="I18" s="473"/>
      <c r="J18" s="473"/>
      <c r="K18" s="473"/>
      <c r="L18" s="474"/>
    </row>
    <row r="19" spans="2:12" x14ac:dyDescent="0.35">
      <c r="B19" s="475"/>
      <c r="C19" s="476"/>
      <c r="D19" s="476"/>
      <c r="E19" s="476"/>
      <c r="F19" s="476"/>
      <c r="G19" s="476"/>
      <c r="H19" s="476"/>
      <c r="I19" s="476"/>
      <c r="J19" s="476"/>
      <c r="K19" s="476"/>
      <c r="L19" s="477"/>
    </row>
    <row r="20" spans="2:12" x14ac:dyDescent="0.35">
      <c r="B20" s="475"/>
      <c r="C20" s="476"/>
      <c r="D20" s="476"/>
      <c r="E20" s="476"/>
      <c r="F20" s="476"/>
      <c r="G20" s="476"/>
      <c r="H20" s="476"/>
      <c r="I20" s="476"/>
      <c r="J20" s="476"/>
      <c r="K20" s="476"/>
      <c r="L20" s="477"/>
    </row>
    <row r="21" spans="2:12" x14ac:dyDescent="0.35">
      <c r="B21" s="475"/>
      <c r="C21" s="476"/>
      <c r="D21" s="476"/>
      <c r="E21" s="476"/>
      <c r="F21" s="476"/>
      <c r="G21" s="476"/>
      <c r="H21" s="476"/>
      <c r="I21" s="476"/>
      <c r="J21" s="476"/>
      <c r="K21" s="476"/>
      <c r="L21" s="477"/>
    </row>
    <row r="22" spans="2:12" x14ac:dyDescent="0.35">
      <c r="B22" s="475"/>
      <c r="C22" s="476"/>
      <c r="D22" s="476"/>
      <c r="E22" s="476"/>
      <c r="F22" s="476"/>
      <c r="G22" s="476"/>
      <c r="H22" s="476"/>
      <c r="I22" s="476"/>
      <c r="J22" s="476"/>
      <c r="K22" s="476"/>
      <c r="L22" s="477"/>
    </row>
    <row r="23" spans="2:12" x14ac:dyDescent="0.35">
      <c r="B23" s="478"/>
      <c r="C23" s="479"/>
      <c r="D23" s="479"/>
      <c r="E23" s="479"/>
      <c r="F23" s="479"/>
      <c r="G23" s="479"/>
      <c r="H23" s="479"/>
      <c r="I23" s="479"/>
      <c r="J23" s="479"/>
      <c r="K23" s="479"/>
      <c r="L23" s="480"/>
    </row>
    <row r="25" spans="2:12" ht="27" x14ac:dyDescent="0.35">
      <c r="B25" s="18" t="s">
        <v>14</v>
      </c>
    </row>
    <row r="26" spans="2:12" x14ac:dyDescent="0.35">
      <c r="B26" s="481" t="s">
        <v>15</v>
      </c>
      <c r="C26" s="482"/>
      <c r="D26" s="482"/>
      <c r="E26" s="482"/>
      <c r="F26" s="482"/>
      <c r="G26" s="482"/>
      <c r="H26" s="482"/>
      <c r="I26" s="482"/>
      <c r="J26" s="482"/>
      <c r="K26" s="482"/>
      <c r="L26" s="483"/>
    </row>
    <row r="27" spans="2:12" x14ac:dyDescent="0.35">
      <c r="B27" s="484"/>
      <c r="C27" s="485"/>
      <c r="D27" s="485"/>
      <c r="E27" s="485"/>
      <c r="F27" s="485"/>
      <c r="G27" s="485"/>
      <c r="H27" s="485"/>
      <c r="I27" s="485"/>
      <c r="J27" s="485"/>
      <c r="K27" s="485"/>
      <c r="L27" s="486"/>
    </row>
    <row r="28" spans="2:12" x14ac:dyDescent="0.35">
      <c r="B28" s="484"/>
      <c r="C28" s="485"/>
      <c r="D28" s="485"/>
      <c r="E28" s="485"/>
      <c r="F28" s="485"/>
      <c r="G28" s="485"/>
      <c r="H28" s="485"/>
      <c r="I28" s="485"/>
      <c r="J28" s="485"/>
      <c r="K28" s="485"/>
      <c r="L28" s="486"/>
    </row>
    <row r="29" spans="2:12" x14ac:dyDescent="0.35">
      <c r="B29" s="484"/>
      <c r="C29" s="485"/>
      <c r="D29" s="485"/>
      <c r="E29" s="485"/>
      <c r="F29" s="485"/>
      <c r="G29" s="485"/>
      <c r="H29" s="485"/>
      <c r="I29" s="485"/>
      <c r="J29" s="485"/>
      <c r="K29" s="485"/>
      <c r="L29" s="486"/>
    </row>
    <row r="30" spans="2:12" x14ac:dyDescent="0.35">
      <c r="B30" s="484"/>
      <c r="C30" s="485"/>
      <c r="D30" s="485"/>
      <c r="E30" s="485"/>
      <c r="F30" s="485"/>
      <c r="G30" s="485"/>
      <c r="H30" s="485"/>
      <c r="I30" s="485"/>
      <c r="J30" s="485"/>
      <c r="K30" s="485"/>
      <c r="L30" s="486"/>
    </row>
    <row r="31" spans="2:12" x14ac:dyDescent="0.35">
      <c r="B31" s="487"/>
      <c r="C31" s="488"/>
      <c r="D31" s="488"/>
      <c r="E31" s="488"/>
      <c r="F31" s="488"/>
      <c r="G31" s="488"/>
      <c r="H31" s="488"/>
      <c r="I31" s="488"/>
      <c r="J31" s="488"/>
      <c r="K31" s="488"/>
      <c r="L31" s="489"/>
    </row>
  </sheetData>
  <mergeCells count="4">
    <mergeCell ref="B18:L23"/>
    <mergeCell ref="B26:L31"/>
    <mergeCell ref="A3:K4"/>
    <mergeCell ref="C10:L12"/>
  </mergeCells>
  <hyperlinks>
    <hyperlink ref="I6" r:id="rId1" xr:uid="{00000000-0004-0000-0000-000000000000}"/>
  </hyperlinks>
  <pageMargins left="0.7" right="0.7" top="0.75" bottom="0.75" header="0.3" footer="0.3"/>
  <pageSetup paperSize="9" orientation="portrait" horizontalDpi="90" verticalDpi="9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8048-079C-4E14-8D55-353598BBCC81}">
  <dimension ref="A2:T1048576"/>
  <sheetViews>
    <sheetView topLeftCell="A2" zoomScale="80" zoomScaleNormal="80" zoomScaleSheetLayoutView="70" workbookViewId="0">
      <selection activeCell="S50" sqref="S50"/>
    </sheetView>
  </sheetViews>
  <sheetFormatPr defaultColWidth="8.88671875" defaultRowHeight="14.45" customHeight="1" zeroHeight="1" x14ac:dyDescent="0.25"/>
  <cols>
    <col min="1" max="1" width="19.88671875" style="111" customWidth="1"/>
    <col min="2" max="2" width="17.33203125" style="111" customWidth="1"/>
    <col min="3" max="3" width="27.33203125" style="111" customWidth="1"/>
    <col min="4" max="16" width="17.33203125" style="111" customWidth="1"/>
    <col min="17" max="17" width="30.6640625" style="111" bestFit="1" customWidth="1"/>
    <col min="18" max="18" width="43.88671875" style="111" bestFit="1" customWidth="1"/>
    <col min="19" max="19" width="12.33203125" style="111" customWidth="1"/>
    <col min="20" max="20" width="9.6640625" style="111" customWidth="1"/>
    <col min="21" max="16000" width="8.88671875" style="111"/>
    <col min="16001" max="16001" width="8.88671875" style="111" customWidth="1"/>
    <col min="16002" max="16384" width="8.88671875" style="111"/>
  </cols>
  <sheetData>
    <row r="2" spans="1:20" ht="28.5" customHeight="1" thickBot="1" x14ac:dyDescent="0.4">
      <c r="A2" s="124" t="s">
        <v>951</v>
      </c>
      <c r="B2" s="111" t="s">
        <v>888</v>
      </c>
    </row>
    <row r="3" spans="1:20" ht="30" customHeight="1" thickTop="1" thickBot="1" x14ac:dyDescent="0.3">
      <c r="A3" s="125" t="s">
        <v>952</v>
      </c>
      <c r="B3" s="503" t="s">
        <v>953</v>
      </c>
      <c r="C3" s="503"/>
      <c r="D3" s="503"/>
      <c r="E3" s="503"/>
      <c r="F3" s="503"/>
      <c r="G3" s="503"/>
      <c r="H3" s="503"/>
      <c r="I3" s="503"/>
      <c r="J3" s="503"/>
      <c r="K3" s="503"/>
      <c r="L3" s="503"/>
      <c r="M3" s="503"/>
      <c r="N3" s="503"/>
      <c r="O3" s="503"/>
      <c r="P3" s="503"/>
      <c r="Q3" s="503"/>
      <c r="R3" s="503"/>
      <c r="S3" s="126"/>
      <c r="T3" s="126"/>
    </row>
    <row r="4" spans="1:20" ht="19.5" thickBot="1" x14ac:dyDescent="0.35">
      <c r="A4" s="127" t="s">
        <v>954</v>
      </c>
      <c r="B4" s="128"/>
      <c r="C4" s="128"/>
      <c r="D4" s="128"/>
      <c r="E4" s="128"/>
      <c r="F4" s="128"/>
      <c r="G4" s="128"/>
      <c r="H4" s="128"/>
      <c r="I4" s="128"/>
      <c r="J4" s="128"/>
      <c r="K4" s="128"/>
      <c r="L4" s="128"/>
      <c r="M4" s="128"/>
      <c r="N4" s="128"/>
      <c r="O4" s="128"/>
      <c r="P4" s="128"/>
      <c r="Q4" s="128"/>
      <c r="R4" s="128"/>
      <c r="S4" s="128"/>
      <c r="T4" s="129"/>
    </row>
    <row r="5" spans="1:20" ht="45.75" customHeight="1" x14ac:dyDescent="0.25">
      <c r="A5" s="130" t="s">
        <v>955</v>
      </c>
      <c r="B5" s="130" t="s">
        <v>956</v>
      </c>
      <c r="C5" s="130" t="s">
        <v>957</v>
      </c>
      <c r="D5" s="130" t="s">
        <v>958</v>
      </c>
      <c r="E5" s="130" t="s">
        <v>959</v>
      </c>
      <c r="F5" s="130" t="s">
        <v>960</v>
      </c>
      <c r="G5" s="130" t="s">
        <v>961</v>
      </c>
      <c r="H5" s="130" t="s">
        <v>962</v>
      </c>
      <c r="I5" s="130" t="s">
        <v>963</v>
      </c>
      <c r="J5" s="130" t="s">
        <v>964</v>
      </c>
      <c r="K5" s="130" t="s">
        <v>965</v>
      </c>
      <c r="L5" s="130" t="s">
        <v>966</v>
      </c>
      <c r="M5" s="130" t="s">
        <v>967</v>
      </c>
      <c r="N5" s="130" t="s">
        <v>968</v>
      </c>
      <c r="O5" s="130" t="s">
        <v>969</v>
      </c>
      <c r="P5" s="130" t="s">
        <v>970</v>
      </c>
      <c r="Q5" s="130" t="s">
        <v>971</v>
      </c>
      <c r="R5" s="131" t="s">
        <v>972</v>
      </c>
      <c r="S5" s="132" t="s">
        <v>973</v>
      </c>
      <c r="T5" s="132" t="s">
        <v>974</v>
      </c>
    </row>
    <row r="6" spans="1:20" ht="16.5" thickBot="1" x14ac:dyDescent="0.3">
      <c r="A6" s="504" t="s">
        <v>975</v>
      </c>
      <c r="B6" s="505"/>
      <c r="C6" s="505"/>
      <c r="D6" s="133"/>
      <c r="E6" s="133"/>
      <c r="F6" s="133"/>
      <c r="G6" s="133"/>
      <c r="H6" s="133"/>
      <c r="I6" s="133"/>
      <c r="J6" s="133"/>
      <c r="K6" s="133"/>
      <c r="L6" s="133"/>
      <c r="M6" s="133"/>
      <c r="N6" s="133"/>
      <c r="O6" s="133"/>
      <c r="P6" s="133"/>
      <c r="Q6" s="133"/>
      <c r="R6" s="133"/>
      <c r="S6" s="133"/>
      <c r="T6" s="134"/>
    </row>
    <row r="7" spans="1:20" ht="16.5" thickBot="1" x14ac:dyDescent="0.3">
      <c r="A7" s="506" t="s">
        <v>976</v>
      </c>
      <c r="B7" s="135" t="s">
        <v>57</v>
      </c>
      <c r="C7" s="508" t="s">
        <v>168</v>
      </c>
      <c r="D7" s="136"/>
      <c r="E7" s="137"/>
      <c r="F7" s="137"/>
      <c r="G7" s="137"/>
      <c r="H7" s="137"/>
      <c r="I7" s="137"/>
      <c r="J7" s="137"/>
      <c r="K7" s="137"/>
      <c r="L7" s="137"/>
      <c r="M7" s="137"/>
      <c r="N7" s="138"/>
      <c r="O7" s="138"/>
      <c r="P7" s="138">
        <f>SUM(D7:O7)</f>
        <v>0</v>
      </c>
      <c r="Q7" s="139"/>
      <c r="R7" s="139" t="e">
        <f>((P7-Q7)/P7)*100</f>
        <v>#DIV/0!</v>
      </c>
      <c r="S7" s="140">
        <f>IF(B7='Data BG'!D1,EF!C20,(IF('Data collection Scope 1 and 2'!B7='Data BG'!D2,EF!C18,EF!C19)))</f>
        <v>0.20227000000000001</v>
      </c>
      <c r="T7" s="141">
        <f>(P7*S7)/1000</f>
        <v>0</v>
      </c>
    </row>
    <row r="8" spans="1:20" ht="16.5" thickBot="1" x14ac:dyDescent="0.3">
      <c r="A8" s="507"/>
      <c r="B8" s="135" t="s">
        <v>977</v>
      </c>
      <c r="C8" s="509"/>
      <c r="D8" s="142"/>
      <c r="E8" s="143"/>
      <c r="F8" s="143"/>
      <c r="G8" s="143"/>
      <c r="H8" s="143"/>
      <c r="I8" s="143"/>
      <c r="J8" s="143"/>
      <c r="K8" s="143"/>
      <c r="L8" s="143"/>
      <c r="M8" s="143"/>
      <c r="N8" s="144"/>
      <c r="O8" s="144"/>
      <c r="P8" s="144">
        <f>SUM(D8:O8)</f>
        <v>0</v>
      </c>
      <c r="Q8" s="145"/>
      <c r="R8" s="146"/>
      <c r="S8" s="147"/>
      <c r="T8" s="148"/>
    </row>
    <row r="9" spans="1:20" ht="16.5" thickBot="1" x14ac:dyDescent="0.3">
      <c r="A9" s="506" t="s">
        <v>978</v>
      </c>
      <c r="B9" s="135" t="s">
        <v>979</v>
      </c>
      <c r="C9" s="509"/>
      <c r="D9" s="136"/>
      <c r="E9" s="137"/>
      <c r="F9" s="137"/>
      <c r="G9" s="137"/>
      <c r="H9" s="137"/>
      <c r="I9" s="137"/>
      <c r="J9" s="137"/>
      <c r="K9" s="137"/>
      <c r="L9" s="137"/>
      <c r="M9" s="137"/>
      <c r="N9" s="138"/>
      <c r="O9" s="138"/>
      <c r="P9" s="138">
        <f t="shared" ref="P9:P20" si="0">SUM(D9:O9)</f>
        <v>0</v>
      </c>
      <c r="Q9" s="149"/>
      <c r="R9" s="150" t="e">
        <f>((P9-Q9)/P9)*100</f>
        <v>#DIV/0!</v>
      </c>
      <c r="S9" s="151">
        <f>IF(B9='Data BG'!F2,EF!C15,(IF('Data collection Scope 1 and 2'!B9='Data BG'!F1,EF!C14,EF!C16)))</f>
        <v>1.5570900000000001</v>
      </c>
      <c r="T9" s="141">
        <f t="shared" ref="T9:T17" si="1">(P9*S9)/1000</f>
        <v>0</v>
      </c>
    </row>
    <row r="10" spans="1:20" ht="16.5" thickBot="1" x14ac:dyDescent="0.3">
      <c r="A10" s="507"/>
      <c r="B10" s="135" t="s">
        <v>977</v>
      </c>
      <c r="C10" s="509"/>
      <c r="D10" s="142"/>
      <c r="E10" s="143"/>
      <c r="F10" s="143"/>
      <c r="G10" s="143"/>
      <c r="H10" s="143"/>
      <c r="I10" s="143"/>
      <c r="J10" s="143"/>
      <c r="K10" s="143"/>
      <c r="L10" s="143"/>
      <c r="M10" s="143"/>
      <c r="N10" s="144"/>
      <c r="O10" s="144"/>
      <c r="P10" s="144"/>
      <c r="Q10" s="152"/>
      <c r="R10" s="153"/>
      <c r="S10" s="154"/>
      <c r="T10" s="148"/>
    </row>
    <row r="11" spans="1:20" ht="16.5" thickBot="1" x14ac:dyDescent="0.3">
      <c r="A11" s="506" t="s">
        <v>285</v>
      </c>
      <c r="B11" s="135" t="s">
        <v>979</v>
      </c>
      <c r="C11" s="510"/>
      <c r="D11" s="136"/>
      <c r="E11" s="137"/>
      <c r="F11" s="137"/>
      <c r="G11" s="137"/>
      <c r="H11" s="137"/>
      <c r="I11" s="137"/>
      <c r="J11" s="137"/>
      <c r="K11" s="137"/>
      <c r="L11" s="137"/>
      <c r="M11" s="137"/>
      <c r="N11" s="138"/>
      <c r="O11" s="138"/>
      <c r="P11" s="138">
        <f t="shared" si="0"/>
        <v>0</v>
      </c>
      <c r="Q11" s="139"/>
      <c r="R11" s="150" t="e">
        <f>((P11-Q11)/P11)*100</f>
        <v>#DIV/0!</v>
      </c>
      <c r="S11" s="151">
        <f>IF(B11='Data BG'!F2,EF!C43,(IF('Data collection Scope 1 and 2'!B11='Data BG'!F1,EF!C42,EF!C44)))</f>
        <v>2.54013</v>
      </c>
      <c r="T11" s="141">
        <f t="shared" si="1"/>
        <v>0</v>
      </c>
    </row>
    <row r="12" spans="1:20" ht="16.5" thickBot="1" x14ac:dyDescent="0.3">
      <c r="A12" s="507"/>
      <c r="B12" s="135" t="s">
        <v>977</v>
      </c>
      <c r="C12" s="510"/>
      <c r="D12" s="142"/>
      <c r="E12" s="143"/>
      <c r="F12" s="143"/>
      <c r="G12" s="143"/>
      <c r="H12" s="143"/>
      <c r="I12" s="143"/>
      <c r="J12" s="143"/>
      <c r="K12" s="143"/>
      <c r="L12" s="143"/>
      <c r="M12" s="143"/>
      <c r="N12" s="144"/>
      <c r="O12" s="144"/>
      <c r="P12" s="144"/>
      <c r="Q12" s="152"/>
      <c r="R12" s="153"/>
      <c r="S12" s="154"/>
      <c r="T12" s="148"/>
    </row>
    <row r="13" spans="1:20" ht="16.5" thickBot="1" x14ac:dyDescent="0.3">
      <c r="A13" s="506" t="s">
        <v>980</v>
      </c>
      <c r="B13" s="135" t="s">
        <v>979</v>
      </c>
      <c r="C13" s="509"/>
      <c r="D13" s="155"/>
      <c r="E13" s="156"/>
      <c r="F13" s="156"/>
      <c r="G13" s="156"/>
      <c r="H13" s="156"/>
      <c r="I13" s="156"/>
      <c r="J13" s="156"/>
      <c r="K13" s="156"/>
      <c r="L13" s="156"/>
      <c r="M13" s="156"/>
      <c r="N13" s="157"/>
      <c r="O13" s="157"/>
      <c r="P13" s="138">
        <f t="shared" si="0"/>
        <v>0</v>
      </c>
      <c r="Q13" s="158"/>
      <c r="R13" s="150" t="e">
        <f t="shared" ref="R13:R17" si="2">((P13-Q13)/P13)*100</f>
        <v>#DIV/0!</v>
      </c>
      <c r="S13" s="151">
        <f>IF(B13='Data BG'!F2,EF!C59,(IF('Data collection Scope 1 and 2'!B13='Data BG'!F1,EF!C58,EF!C60)))</f>
        <v>2.7585700000000002</v>
      </c>
      <c r="T13" s="141">
        <f t="shared" si="1"/>
        <v>0</v>
      </c>
    </row>
    <row r="14" spans="1:20" ht="16.5" thickBot="1" x14ac:dyDescent="0.3">
      <c r="A14" s="507"/>
      <c r="B14" s="135" t="s">
        <v>977</v>
      </c>
      <c r="C14" s="509"/>
      <c r="D14" s="159"/>
      <c r="E14" s="160"/>
      <c r="F14" s="160"/>
      <c r="G14" s="160"/>
      <c r="H14" s="160"/>
      <c r="I14" s="160"/>
      <c r="J14" s="160"/>
      <c r="K14" s="160"/>
      <c r="L14" s="160"/>
      <c r="M14" s="160"/>
      <c r="N14" s="161"/>
      <c r="O14" s="161"/>
      <c r="P14" s="144"/>
      <c r="Q14" s="162"/>
      <c r="R14" s="153"/>
      <c r="S14" s="154"/>
      <c r="T14" s="148"/>
    </row>
    <row r="15" spans="1:20" ht="16.5" thickBot="1" x14ac:dyDescent="0.3">
      <c r="A15" s="506" t="s">
        <v>981</v>
      </c>
      <c r="B15" s="135" t="s">
        <v>979</v>
      </c>
      <c r="C15" s="509"/>
      <c r="D15" s="155"/>
      <c r="E15" s="156"/>
      <c r="F15" s="156"/>
      <c r="G15" s="156"/>
      <c r="H15" s="156"/>
      <c r="I15" s="156"/>
      <c r="J15" s="156"/>
      <c r="K15" s="156"/>
      <c r="L15" s="156"/>
      <c r="M15" s="156"/>
      <c r="N15" s="157"/>
      <c r="O15" s="157"/>
      <c r="P15" s="138">
        <f t="shared" si="0"/>
        <v>0</v>
      </c>
      <c r="Q15" s="158"/>
      <c r="R15" s="150" t="e">
        <f t="shared" si="2"/>
        <v>#DIV/0!</v>
      </c>
      <c r="S15" s="151">
        <f>IF(B15='Data BG'!F2,EF!C55,(IF('Data collection Scope 1 and 2'!B15='Data BG'!F1,EF!C54,EF!C56)))</f>
        <v>3.17523</v>
      </c>
      <c r="T15" s="141">
        <f t="shared" si="1"/>
        <v>0</v>
      </c>
    </row>
    <row r="16" spans="1:20" ht="16.5" thickBot="1" x14ac:dyDescent="0.3">
      <c r="A16" s="507"/>
      <c r="B16" s="135" t="s">
        <v>977</v>
      </c>
      <c r="C16" s="509"/>
      <c r="D16" s="159"/>
      <c r="E16" s="160"/>
      <c r="F16" s="160"/>
      <c r="G16" s="160"/>
      <c r="H16" s="160"/>
      <c r="I16" s="160"/>
      <c r="J16" s="160"/>
      <c r="K16" s="160"/>
      <c r="L16" s="160"/>
      <c r="M16" s="160"/>
      <c r="N16" s="161"/>
      <c r="O16" s="161"/>
      <c r="P16" s="144"/>
      <c r="Q16" s="162"/>
      <c r="R16" s="153"/>
      <c r="S16" s="154"/>
      <c r="T16" s="148"/>
    </row>
    <row r="17" spans="1:20" ht="16.5" thickBot="1" x14ac:dyDescent="0.3">
      <c r="A17" s="506" t="s">
        <v>982</v>
      </c>
      <c r="B17" s="135" t="s">
        <v>979</v>
      </c>
      <c r="C17" s="509"/>
      <c r="D17" s="163"/>
      <c r="E17" s="164"/>
      <c r="F17" s="164"/>
      <c r="G17" s="164"/>
      <c r="H17" s="164"/>
      <c r="I17" s="164"/>
      <c r="J17" s="164"/>
      <c r="K17" s="164"/>
      <c r="L17" s="164"/>
      <c r="M17" s="164"/>
      <c r="N17" s="165"/>
      <c r="O17" s="165"/>
      <c r="P17" s="138">
        <f t="shared" si="0"/>
        <v>0</v>
      </c>
      <c r="Q17" s="166"/>
      <c r="R17" s="167" t="e">
        <f t="shared" si="2"/>
        <v>#DIV/0!</v>
      </c>
      <c r="S17" s="168">
        <f>IF(B17='Data BG'!F2,EF!C71,(IF('Data collection Scope 1 and 2'!B17='Data BG'!F1,EF!C70,EF!C72)))</f>
        <v>2.1618500000000003</v>
      </c>
      <c r="T17" s="169">
        <f t="shared" si="1"/>
        <v>0</v>
      </c>
    </row>
    <row r="18" spans="1:20" ht="16.5" thickBot="1" x14ac:dyDescent="0.3">
      <c r="A18" s="507"/>
      <c r="B18" s="135" t="s">
        <v>977</v>
      </c>
      <c r="C18" s="509"/>
      <c r="D18" s="159"/>
      <c r="E18" s="160"/>
      <c r="F18" s="160"/>
      <c r="G18" s="160"/>
      <c r="H18" s="160"/>
      <c r="I18" s="160"/>
      <c r="J18" s="160"/>
      <c r="K18" s="160"/>
      <c r="L18" s="160"/>
      <c r="M18" s="160"/>
      <c r="N18" s="161"/>
      <c r="O18" s="161"/>
      <c r="P18" s="144"/>
      <c r="Q18" s="170"/>
      <c r="R18" s="153"/>
      <c r="S18" s="171"/>
      <c r="T18" s="172"/>
    </row>
    <row r="19" spans="1:20" ht="16.5" thickBot="1" x14ac:dyDescent="0.3">
      <c r="A19" s="506" t="s">
        <v>983</v>
      </c>
      <c r="B19" s="135" t="s">
        <v>979</v>
      </c>
      <c r="C19" s="509"/>
      <c r="D19" s="163"/>
      <c r="E19" s="164"/>
      <c r="F19" s="164"/>
      <c r="G19" s="164"/>
      <c r="H19" s="164"/>
      <c r="I19" s="164"/>
      <c r="J19" s="164"/>
      <c r="K19" s="164"/>
      <c r="L19" s="164"/>
      <c r="M19" s="164"/>
      <c r="N19" s="165"/>
      <c r="O19" s="165"/>
      <c r="P19" s="138"/>
      <c r="Q19" s="173"/>
      <c r="R19" s="174" t="e">
        <f>((P19-Q19)/P19)*100</f>
        <v>#DIV/0!</v>
      </c>
      <c r="S19" s="175">
        <f>IF(B19='Data BG'!G1,EF!C117,EF!C116)</f>
        <v>3.5580000000000001E-2</v>
      </c>
      <c r="T19" s="176">
        <f t="shared" ref="T19" si="3">(P19*S19)/1000</f>
        <v>0</v>
      </c>
    </row>
    <row r="20" spans="1:20" ht="16.5" thickBot="1" x14ac:dyDescent="0.3">
      <c r="A20" s="512"/>
      <c r="B20" s="135" t="s">
        <v>977</v>
      </c>
      <c r="C20" s="511"/>
      <c r="D20" s="159"/>
      <c r="E20" s="160"/>
      <c r="F20" s="160"/>
      <c r="G20" s="160"/>
      <c r="H20" s="160"/>
      <c r="I20" s="160"/>
      <c r="J20" s="160"/>
      <c r="K20" s="160"/>
      <c r="L20" s="160"/>
      <c r="M20" s="160"/>
      <c r="N20" s="161"/>
      <c r="O20" s="161"/>
      <c r="P20" s="144">
        <f t="shared" si="0"/>
        <v>0</v>
      </c>
      <c r="Q20" s="170"/>
      <c r="R20" s="153"/>
      <c r="S20" s="154"/>
      <c r="T20" s="148"/>
    </row>
    <row r="21" spans="1:20" ht="14.45" customHeight="1" x14ac:dyDescent="0.25">
      <c r="A21" s="177"/>
      <c r="B21" s="178"/>
      <c r="C21" s="178"/>
      <c r="D21" s="178"/>
      <c r="E21" s="178"/>
      <c r="F21" s="178"/>
      <c r="G21" s="178"/>
      <c r="H21" s="178"/>
      <c r="I21" s="178"/>
      <c r="J21" s="178"/>
      <c r="K21" s="178"/>
      <c r="L21" s="178"/>
      <c r="M21" s="178"/>
      <c r="N21" s="178"/>
      <c r="O21" s="178"/>
      <c r="P21" s="178"/>
      <c r="Q21" s="178"/>
      <c r="R21" s="178"/>
      <c r="S21" s="178"/>
      <c r="T21" s="179"/>
    </row>
    <row r="22" spans="1:20" ht="15.75" x14ac:dyDescent="0.25">
      <c r="A22" s="513" t="s">
        <v>984</v>
      </c>
      <c r="B22" s="514"/>
      <c r="C22" s="514"/>
      <c r="D22" s="514"/>
      <c r="E22" s="514"/>
      <c r="F22" s="514"/>
      <c r="G22" s="514"/>
      <c r="H22" s="514"/>
      <c r="I22" s="514"/>
      <c r="J22" s="514"/>
      <c r="K22" s="514"/>
      <c r="L22" s="514"/>
      <c r="M22" s="514"/>
      <c r="N22" s="514"/>
      <c r="O22" s="514"/>
      <c r="P22" s="514"/>
      <c r="Q22" s="514"/>
      <c r="R22" s="180"/>
      <c r="S22" s="180"/>
      <c r="T22" s="181"/>
    </row>
    <row r="23" spans="1:20" ht="39.75" customHeight="1" x14ac:dyDescent="0.25">
      <c r="A23" s="182" t="s">
        <v>955</v>
      </c>
      <c r="B23" s="182" t="s">
        <v>956</v>
      </c>
      <c r="C23" s="182" t="s">
        <v>957</v>
      </c>
      <c r="D23" s="182" t="s">
        <v>958</v>
      </c>
      <c r="E23" s="182" t="s">
        <v>959</v>
      </c>
      <c r="F23" s="182" t="s">
        <v>960</v>
      </c>
      <c r="G23" s="182" t="s">
        <v>961</v>
      </c>
      <c r="H23" s="182" t="s">
        <v>962</v>
      </c>
      <c r="I23" s="182" t="s">
        <v>963</v>
      </c>
      <c r="J23" s="182" t="s">
        <v>964</v>
      </c>
      <c r="K23" s="182" t="s">
        <v>965</v>
      </c>
      <c r="L23" s="182" t="s">
        <v>966</v>
      </c>
      <c r="M23" s="182" t="s">
        <v>967</v>
      </c>
      <c r="N23" s="182" t="s">
        <v>968</v>
      </c>
      <c r="O23" s="182" t="s">
        <v>969</v>
      </c>
      <c r="P23" s="182" t="s">
        <v>970</v>
      </c>
      <c r="Q23" s="182" t="s">
        <v>971</v>
      </c>
      <c r="R23" s="183" t="s">
        <v>972</v>
      </c>
      <c r="S23" s="132" t="s">
        <v>973</v>
      </c>
      <c r="T23" s="132" t="s">
        <v>974</v>
      </c>
    </row>
    <row r="24" spans="1:20" ht="15.75" x14ac:dyDescent="0.25">
      <c r="A24" s="515" t="s">
        <v>985</v>
      </c>
      <c r="B24" s="184" t="s">
        <v>979</v>
      </c>
      <c r="C24" s="185" t="s">
        <v>168</v>
      </c>
      <c r="D24" s="186"/>
      <c r="E24" s="186"/>
      <c r="F24" s="186"/>
      <c r="G24" s="186"/>
      <c r="H24" s="186"/>
      <c r="I24" s="186"/>
      <c r="J24" s="186"/>
      <c r="K24" s="186"/>
      <c r="L24" s="186"/>
      <c r="M24" s="186"/>
      <c r="N24" s="187"/>
      <c r="O24" s="187"/>
      <c r="P24" s="187">
        <f>SUM(D24:O24)</f>
        <v>0</v>
      </c>
      <c r="Q24" s="188"/>
      <c r="R24" s="189" t="e">
        <f>((P24-Q24)/P24)*100</f>
        <v>#DIV/0!</v>
      </c>
      <c r="S24" s="190">
        <f>IF(B24='Data BG'!C2,EF!C71,EF!H168)</f>
        <v>2.1618500000000003</v>
      </c>
      <c r="T24" s="189">
        <f>(P24*S174)/1000</f>
        <v>0</v>
      </c>
    </row>
    <row r="25" spans="1:20" ht="15.75" x14ac:dyDescent="0.25">
      <c r="A25" s="502"/>
      <c r="B25" s="135" t="s">
        <v>34</v>
      </c>
      <c r="C25" s="135" t="s">
        <v>977</v>
      </c>
      <c r="D25" s="189"/>
      <c r="E25" s="189"/>
      <c r="F25" s="189"/>
      <c r="G25" s="189"/>
      <c r="H25" s="189"/>
      <c r="I25" s="189"/>
      <c r="J25" s="189"/>
      <c r="K25" s="189"/>
      <c r="L25" s="189"/>
      <c r="M25" s="189"/>
      <c r="N25" s="191"/>
      <c r="O25" s="191"/>
      <c r="P25" s="187">
        <f t="shared" ref="P25:P43" si="4">SUM(D25:O25)</f>
        <v>0</v>
      </c>
      <c r="Q25" s="192"/>
      <c r="R25" s="193"/>
      <c r="S25" s="194"/>
      <c r="T25" s="193"/>
    </row>
    <row r="26" spans="1:20" ht="15.75" x14ac:dyDescent="0.25">
      <c r="A26" s="502" t="s">
        <v>986</v>
      </c>
      <c r="B26" s="184" t="s">
        <v>979</v>
      </c>
      <c r="C26" s="195" t="s">
        <v>168</v>
      </c>
      <c r="D26" s="189"/>
      <c r="E26" s="189"/>
      <c r="F26" s="189"/>
      <c r="G26" s="189"/>
      <c r="H26" s="189"/>
      <c r="I26" s="189"/>
      <c r="J26" s="189"/>
      <c r="K26" s="189"/>
      <c r="L26" s="189"/>
      <c r="M26" s="189"/>
      <c r="N26" s="191"/>
      <c r="O26" s="191"/>
      <c r="P26" s="187">
        <f t="shared" si="4"/>
        <v>0</v>
      </c>
      <c r="Q26" s="196"/>
      <c r="R26" s="189" t="e">
        <f>((P26-Q26)/P26)*100</f>
        <v>#DIV/0!</v>
      </c>
      <c r="S26" s="190">
        <f>IF(B26='Data BG'!F2,EF!C47,EF!D168)</f>
        <v>2.5578399999999997</v>
      </c>
      <c r="T26" s="189">
        <f>(P26*S26)/1000</f>
        <v>0</v>
      </c>
    </row>
    <row r="27" spans="1:20" ht="15.75" x14ac:dyDescent="0.25">
      <c r="A27" s="502"/>
      <c r="B27" s="135" t="s">
        <v>34</v>
      </c>
      <c r="C27" s="135" t="s">
        <v>977</v>
      </c>
      <c r="D27" s="189"/>
      <c r="E27" s="189"/>
      <c r="F27" s="189"/>
      <c r="G27" s="189"/>
      <c r="H27" s="189"/>
      <c r="I27" s="189"/>
      <c r="J27" s="189"/>
      <c r="K27" s="189"/>
      <c r="L27" s="189"/>
      <c r="M27" s="189"/>
      <c r="N27" s="191"/>
      <c r="O27" s="191"/>
      <c r="P27" s="187">
        <f t="shared" si="4"/>
        <v>0</v>
      </c>
      <c r="Q27" s="192"/>
      <c r="R27" s="193"/>
      <c r="S27" s="194"/>
      <c r="T27" s="193"/>
    </row>
    <row r="28" spans="1:20" ht="15.75" x14ac:dyDescent="0.25">
      <c r="A28" s="502" t="s">
        <v>987</v>
      </c>
      <c r="B28" s="184" t="s">
        <v>979</v>
      </c>
      <c r="C28" s="195" t="s">
        <v>168</v>
      </c>
      <c r="D28" s="189"/>
      <c r="E28" s="189"/>
      <c r="F28" s="189"/>
      <c r="G28" s="189"/>
      <c r="H28" s="189"/>
      <c r="I28" s="189"/>
      <c r="J28" s="189"/>
      <c r="K28" s="189"/>
      <c r="L28" s="189"/>
      <c r="M28" s="189"/>
      <c r="N28" s="191"/>
      <c r="O28" s="191"/>
      <c r="P28" s="187">
        <f t="shared" si="4"/>
        <v>0</v>
      </c>
      <c r="Q28" s="196"/>
      <c r="R28" s="189" t="e">
        <f>((P28-Q28)/P28)*100</f>
        <v>#DIV/0!</v>
      </c>
      <c r="S28" s="190">
        <f>IF(B28='Data BG'!F2,EF!C47,EF!L168)</f>
        <v>2.5578399999999997</v>
      </c>
      <c r="T28" s="189">
        <f t="shared" ref="T28:T42" si="5">(P28*S28)/1000</f>
        <v>0</v>
      </c>
    </row>
    <row r="29" spans="1:20" ht="15.75" x14ac:dyDescent="0.25">
      <c r="A29" s="502"/>
      <c r="B29" s="135" t="s">
        <v>34</v>
      </c>
      <c r="C29" s="135" t="s">
        <v>977</v>
      </c>
      <c r="D29" s="189"/>
      <c r="E29" s="189"/>
      <c r="F29" s="189"/>
      <c r="G29" s="189"/>
      <c r="H29" s="189"/>
      <c r="I29" s="189"/>
      <c r="J29" s="189"/>
      <c r="K29" s="189"/>
      <c r="L29" s="189"/>
      <c r="M29" s="189"/>
      <c r="N29" s="191"/>
      <c r="O29" s="191"/>
      <c r="P29" s="187">
        <f t="shared" si="4"/>
        <v>0</v>
      </c>
      <c r="Q29" s="192"/>
      <c r="R29" s="193"/>
      <c r="S29" s="194"/>
      <c r="T29" s="193"/>
    </row>
    <row r="30" spans="1:20" ht="15.75" x14ac:dyDescent="0.25">
      <c r="A30" s="502" t="s">
        <v>988</v>
      </c>
      <c r="B30" s="184" t="s">
        <v>979</v>
      </c>
      <c r="C30" s="197" t="s">
        <v>168</v>
      </c>
      <c r="D30" s="189"/>
      <c r="E30" s="189"/>
      <c r="F30" s="189"/>
      <c r="G30" s="189"/>
      <c r="H30" s="189"/>
      <c r="I30" s="189"/>
      <c r="J30" s="189"/>
      <c r="K30" s="189"/>
      <c r="L30" s="189"/>
      <c r="M30" s="189"/>
      <c r="N30" s="191"/>
      <c r="O30" s="191"/>
      <c r="P30" s="187">
        <f t="shared" si="4"/>
        <v>0</v>
      </c>
      <c r="Q30" s="196"/>
      <c r="R30" s="189" t="e">
        <f t="shared" ref="R30" si="6">((P30-Q30)/P30)*100</f>
        <v>#DIV/0!</v>
      </c>
      <c r="S30" s="190">
        <f>IF(B30='Data BG'!C2,EF!C71,EF!L168)</f>
        <v>2.1618500000000003</v>
      </c>
      <c r="T30" s="189">
        <f t="shared" si="5"/>
        <v>0</v>
      </c>
    </row>
    <row r="31" spans="1:20" ht="15.75" x14ac:dyDescent="0.25">
      <c r="A31" s="516"/>
      <c r="B31" s="135" t="s">
        <v>34</v>
      </c>
      <c r="C31" s="135" t="s">
        <v>977</v>
      </c>
      <c r="D31" s="189"/>
      <c r="E31" s="189"/>
      <c r="F31" s="189"/>
      <c r="G31" s="189"/>
      <c r="H31" s="189"/>
      <c r="I31" s="189"/>
      <c r="J31" s="189"/>
      <c r="K31" s="189"/>
      <c r="L31" s="189"/>
      <c r="M31" s="189"/>
      <c r="N31" s="191"/>
      <c r="O31" s="191"/>
      <c r="P31" s="187">
        <f t="shared" si="4"/>
        <v>0</v>
      </c>
      <c r="Q31" s="192"/>
      <c r="R31" s="193"/>
      <c r="S31" s="194"/>
      <c r="T31" s="193"/>
    </row>
    <row r="32" spans="1:20" ht="26.1" customHeight="1" x14ac:dyDescent="0.25">
      <c r="A32" s="198" t="s">
        <v>989</v>
      </c>
      <c r="B32" s="199" t="s">
        <v>57</v>
      </c>
      <c r="C32" s="195" t="s">
        <v>169</v>
      </c>
      <c r="D32" s="189"/>
      <c r="E32" s="189"/>
      <c r="F32" s="189"/>
      <c r="G32" s="189"/>
      <c r="H32" s="189"/>
      <c r="I32" s="189"/>
      <c r="J32" s="189"/>
      <c r="K32" s="189"/>
      <c r="L32" s="189"/>
      <c r="M32" s="189"/>
      <c r="N32" s="191"/>
      <c r="O32" s="191"/>
      <c r="P32" s="187">
        <f t="shared" si="4"/>
        <v>0</v>
      </c>
      <c r="Q32" s="196"/>
      <c r="R32" s="189" t="e">
        <f>((P32-Q32)/P32)*100</f>
        <v>#DIV/0!</v>
      </c>
      <c r="S32" s="190">
        <f>EF!P168</f>
        <v>6.8399999999999989E-2</v>
      </c>
      <c r="T32" s="189">
        <f t="shared" si="5"/>
        <v>0</v>
      </c>
    </row>
    <row r="33" spans="1:20" ht="40.35" customHeight="1" x14ac:dyDescent="0.25">
      <c r="A33" s="502" t="s">
        <v>990</v>
      </c>
      <c r="B33" s="184" t="s">
        <v>979</v>
      </c>
      <c r="C33" s="195" t="s">
        <v>168</v>
      </c>
      <c r="D33" s="189"/>
      <c r="E33" s="189"/>
      <c r="F33" s="189"/>
      <c r="G33" s="189"/>
      <c r="H33" s="189"/>
      <c r="I33" s="189"/>
      <c r="J33" s="189"/>
      <c r="K33" s="189"/>
      <c r="L33" s="189"/>
      <c r="M33" s="189"/>
      <c r="N33" s="191"/>
      <c r="O33" s="191"/>
      <c r="P33" s="187">
        <f t="shared" si="4"/>
        <v>0</v>
      </c>
      <c r="Q33" s="196"/>
      <c r="R33" s="189" t="e">
        <f>((P33-Q33)/P33)*100</f>
        <v>#DIV/0!</v>
      </c>
      <c r="S33" s="190">
        <f>IF(B33='Data BG'!C2,EF!C71,EF!H181)</f>
        <v>2.1618500000000003</v>
      </c>
      <c r="T33" s="189">
        <f t="shared" si="5"/>
        <v>0</v>
      </c>
    </row>
    <row r="34" spans="1:20" ht="15.75" x14ac:dyDescent="0.25">
      <c r="A34" s="502"/>
      <c r="B34" s="135" t="s">
        <v>34</v>
      </c>
      <c r="C34" s="135" t="s">
        <v>977</v>
      </c>
      <c r="D34" s="189"/>
      <c r="E34" s="189"/>
      <c r="F34" s="189"/>
      <c r="G34" s="189"/>
      <c r="H34" s="189"/>
      <c r="I34" s="189"/>
      <c r="J34" s="189"/>
      <c r="K34" s="189"/>
      <c r="L34" s="189"/>
      <c r="M34" s="189"/>
      <c r="N34" s="191"/>
      <c r="O34" s="191"/>
      <c r="P34" s="187">
        <f t="shared" si="4"/>
        <v>0</v>
      </c>
      <c r="Q34" s="192"/>
      <c r="R34" s="193"/>
      <c r="S34" s="194"/>
      <c r="T34" s="193"/>
    </row>
    <row r="35" spans="1:20" ht="15.75" x14ac:dyDescent="0.25">
      <c r="A35" s="498" t="s">
        <v>991</v>
      </c>
      <c r="B35" s="184" t="s">
        <v>979</v>
      </c>
      <c r="C35" s="195" t="s">
        <v>168</v>
      </c>
      <c r="D35" s="189"/>
      <c r="E35" s="189"/>
      <c r="F35" s="189"/>
      <c r="G35" s="189"/>
      <c r="H35" s="189"/>
      <c r="I35" s="189"/>
      <c r="J35" s="189"/>
      <c r="K35" s="189"/>
      <c r="L35" s="189"/>
      <c r="M35" s="189"/>
      <c r="N35" s="191"/>
      <c r="O35" s="191"/>
      <c r="P35" s="187">
        <f t="shared" si="4"/>
        <v>0</v>
      </c>
      <c r="Q35" s="196"/>
      <c r="R35" s="189" t="e">
        <f>((P35-Q35)/P35)*100</f>
        <v>#DIV/0!</v>
      </c>
      <c r="S35" s="190">
        <f>IF(B35='Data BG'!F2,EF!C47,EF!D181)</f>
        <v>2.5578399999999997</v>
      </c>
      <c r="T35" s="189">
        <f t="shared" si="5"/>
        <v>0</v>
      </c>
    </row>
    <row r="36" spans="1:20" ht="15.75" x14ac:dyDescent="0.25">
      <c r="A36" s="498"/>
      <c r="B36" s="135" t="s">
        <v>34</v>
      </c>
      <c r="C36" s="135" t="s">
        <v>977</v>
      </c>
      <c r="D36" s="189"/>
      <c r="E36" s="189"/>
      <c r="F36" s="189"/>
      <c r="G36" s="189"/>
      <c r="H36" s="189"/>
      <c r="I36" s="189"/>
      <c r="J36" s="189"/>
      <c r="K36" s="189"/>
      <c r="L36" s="189"/>
      <c r="M36" s="189"/>
      <c r="N36" s="191"/>
      <c r="O36" s="191"/>
      <c r="P36" s="187">
        <f>SUM(D36:O36)</f>
        <v>0</v>
      </c>
      <c r="Q36" s="192"/>
      <c r="R36" s="193"/>
      <c r="S36" s="194"/>
      <c r="T36" s="193"/>
    </row>
    <row r="37" spans="1:20" ht="24.6" customHeight="1" x14ac:dyDescent="0.25">
      <c r="A37" s="200" t="s">
        <v>992</v>
      </c>
      <c r="B37" s="199" t="s">
        <v>57</v>
      </c>
      <c r="C37" s="197" t="s">
        <v>169</v>
      </c>
      <c r="D37" s="189"/>
      <c r="E37" s="189"/>
      <c r="F37" s="189"/>
      <c r="G37" s="189"/>
      <c r="H37" s="189"/>
      <c r="I37" s="189"/>
      <c r="J37" s="189"/>
      <c r="K37" s="189"/>
      <c r="L37" s="189"/>
      <c r="M37" s="189"/>
      <c r="N37" s="191"/>
      <c r="O37" s="191"/>
      <c r="P37" s="187">
        <f t="shared" si="4"/>
        <v>0</v>
      </c>
      <c r="Q37" s="196"/>
      <c r="R37" s="189" t="e">
        <f>((P37-Q37)/P37)*100</f>
        <v>#DIV/0!</v>
      </c>
      <c r="S37" s="201">
        <f>EF!P168</f>
        <v>6.8399999999999989E-2</v>
      </c>
      <c r="T37" s="189">
        <f>(P37*S37)/1000</f>
        <v>0</v>
      </c>
    </row>
    <row r="38" spans="1:20" ht="15.75" x14ac:dyDescent="0.25">
      <c r="A38" s="498" t="s">
        <v>993</v>
      </c>
      <c r="B38" s="184" t="s">
        <v>979</v>
      </c>
      <c r="C38" s="195" t="s">
        <v>168</v>
      </c>
      <c r="D38" s="189"/>
      <c r="E38" s="189"/>
      <c r="F38" s="189"/>
      <c r="G38" s="189"/>
      <c r="H38" s="189"/>
      <c r="I38" s="189"/>
      <c r="J38" s="189"/>
      <c r="K38" s="189"/>
      <c r="L38" s="189"/>
      <c r="M38" s="189"/>
      <c r="N38" s="191"/>
      <c r="O38" s="191"/>
      <c r="P38" s="187">
        <f t="shared" si="4"/>
        <v>0</v>
      </c>
      <c r="Q38" s="196"/>
      <c r="R38" s="189" t="e">
        <f>((P38-Q38)/P38)*100</f>
        <v>#DIV/0!</v>
      </c>
      <c r="S38" s="190">
        <f>IF(B38='Data BG'!F2,EF!C47,EF!L168)</f>
        <v>2.5578399999999997</v>
      </c>
      <c r="T38" s="189">
        <f t="shared" si="5"/>
        <v>0</v>
      </c>
    </row>
    <row r="39" spans="1:20" ht="15.75" x14ac:dyDescent="0.25">
      <c r="A39" s="498"/>
      <c r="B39" s="135" t="s">
        <v>34</v>
      </c>
      <c r="C39" s="135" t="s">
        <v>977</v>
      </c>
      <c r="D39" s="189"/>
      <c r="E39" s="189"/>
      <c r="F39" s="189"/>
      <c r="G39" s="189"/>
      <c r="H39" s="189"/>
      <c r="I39" s="189"/>
      <c r="J39" s="189"/>
      <c r="K39" s="189"/>
      <c r="L39" s="189"/>
      <c r="M39" s="189"/>
      <c r="N39" s="191"/>
      <c r="O39" s="191"/>
      <c r="P39" s="187">
        <f t="shared" si="4"/>
        <v>0</v>
      </c>
      <c r="Q39" s="192"/>
      <c r="R39" s="193"/>
      <c r="S39" s="194"/>
      <c r="T39" s="193"/>
    </row>
    <row r="40" spans="1:20" ht="23.1" customHeight="1" x14ac:dyDescent="0.25">
      <c r="A40" s="498" t="s">
        <v>994</v>
      </c>
      <c r="B40" s="184" t="s">
        <v>979</v>
      </c>
      <c r="C40" s="195" t="s">
        <v>168</v>
      </c>
      <c r="D40" s="189"/>
      <c r="E40" s="189"/>
      <c r="F40" s="189"/>
      <c r="G40" s="189"/>
      <c r="H40" s="189"/>
      <c r="I40" s="189"/>
      <c r="J40" s="189"/>
      <c r="K40" s="189"/>
      <c r="L40" s="189"/>
      <c r="M40" s="189"/>
      <c r="N40" s="191"/>
      <c r="O40" s="191"/>
      <c r="P40" s="187">
        <f t="shared" si="4"/>
        <v>0</v>
      </c>
      <c r="Q40" s="196"/>
      <c r="R40" s="189" t="e">
        <f>((P40-Q40)/P40)*100</f>
        <v>#DIV/0!</v>
      </c>
      <c r="S40" s="190">
        <f>EF!C117</f>
        <v>3.5580000000000001E-2</v>
      </c>
      <c r="T40" s="189">
        <f t="shared" si="5"/>
        <v>0</v>
      </c>
    </row>
    <row r="41" spans="1:20" ht="15.75" x14ac:dyDescent="0.25">
      <c r="A41" s="499"/>
      <c r="B41" s="135" t="s">
        <v>34</v>
      </c>
      <c r="C41" s="135" t="s">
        <v>977</v>
      </c>
      <c r="D41" s="189"/>
      <c r="E41" s="189"/>
      <c r="F41" s="189"/>
      <c r="G41" s="189"/>
      <c r="H41" s="189"/>
      <c r="I41" s="189"/>
      <c r="J41" s="189"/>
      <c r="K41" s="189"/>
      <c r="L41" s="189"/>
      <c r="M41" s="189"/>
      <c r="N41" s="191"/>
      <c r="O41" s="191"/>
      <c r="P41" s="187"/>
      <c r="Q41" s="192"/>
      <c r="R41" s="193"/>
      <c r="S41" s="194"/>
      <c r="T41" s="193"/>
    </row>
    <row r="42" spans="1:20" ht="15.75" x14ac:dyDescent="0.25">
      <c r="A42" s="498" t="s">
        <v>995</v>
      </c>
      <c r="B42" s="184" t="s">
        <v>979</v>
      </c>
      <c r="C42" s="195" t="s">
        <v>168</v>
      </c>
      <c r="D42" s="189"/>
      <c r="E42" s="189"/>
      <c r="F42" s="189"/>
      <c r="G42" s="189"/>
      <c r="H42" s="189"/>
      <c r="I42" s="189"/>
      <c r="J42" s="189"/>
      <c r="K42" s="189"/>
      <c r="L42" s="189"/>
      <c r="M42" s="189"/>
      <c r="N42" s="191"/>
      <c r="O42" s="191"/>
      <c r="P42" s="187">
        <f t="shared" si="4"/>
        <v>0</v>
      </c>
      <c r="Q42" s="196"/>
      <c r="R42" s="189" t="e">
        <f>((P42-Q42)/P42)*100</f>
        <v>#DIV/0!</v>
      </c>
      <c r="S42" s="190">
        <f>IF(B42='Data BG'!F2,EF!C47,EF!C201)</f>
        <v>2.5578399999999997</v>
      </c>
      <c r="T42" s="189">
        <f t="shared" si="5"/>
        <v>0</v>
      </c>
    </row>
    <row r="43" spans="1:20" ht="15.75" x14ac:dyDescent="0.25">
      <c r="A43" s="498"/>
      <c r="B43" s="135" t="s">
        <v>34</v>
      </c>
      <c r="C43" s="135" t="s">
        <v>977</v>
      </c>
      <c r="D43" s="189"/>
      <c r="E43" s="189"/>
      <c r="F43" s="189"/>
      <c r="G43" s="189"/>
      <c r="H43" s="189"/>
      <c r="I43" s="189"/>
      <c r="J43" s="189"/>
      <c r="K43" s="189"/>
      <c r="L43" s="189"/>
      <c r="M43" s="189"/>
      <c r="N43" s="191"/>
      <c r="O43" s="191"/>
      <c r="P43" s="187">
        <f t="shared" si="4"/>
        <v>0</v>
      </c>
      <c r="Q43" s="192"/>
      <c r="R43" s="193"/>
      <c r="S43" s="194"/>
      <c r="T43" s="193"/>
    </row>
    <row r="44" spans="1:20" ht="15.75" x14ac:dyDescent="0.25">
      <c r="A44" s="202" t="s">
        <v>996</v>
      </c>
      <c r="B44" s="500" t="s">
        <v>997</v>
      </c>
      <c r="C44" s="500"/>
      <c r="D44" s="203">
        <f>SUMIFS(D24:D43,$B$24:$B$43,"km")</f>
        <v>0</v>
      </c>
      <c r="E44" s="203">
        <f t="shared" ref="E44:P44" si="7">SUMIFS(E24:E43,$B$24:$B$43,"km")</f>
        <v>0</v>
      </c>
      <c r="F44" s="203">
        <f t="shared" si="7"/>
        <v>0</v>
      </c>
      <c r="G44" s="203">
        <f t="shared" si="7"/>
        <v>0</v>
      </c>
      <c r="H44" s="203">
        <f t="shared" si="7"/>
        <v>0</v>
      </c>
      <c r="I44" s="203">
        <f t="shared" si="7"/>
        <v>0</v>
      </c>
      <c r="J44" s="203">
        <f t="shared" si="7"/>
        <v>0</v>
      </c>
      <c r="K44" s="203">
        <f t="shared" si="7"/>
        <v>0</v>
      </c>
      <c r="L44" s="203">
        <f t="shared" si="7"/>
        <v>0</v>
      </c>
      <c r="M44" s="203">
        <f t="shared" si="7"/>
        <v>0</v>
      </c>
      <c r="N44" s="203">
        <f t="shared" si="7"/>
        <v>0</v>
      </c>
      <c r="O44" s="203">
        <f t="shared" si="7"/>
        <v>0</v>
      </c>
      <c r="P44" s="203">
        <f t="shared" si="7"/>
        <v>0</v>
      </c>
      <c r="Q44" s="204"/>
      <c r="R44" s="205"/>
      <c r="S44" s="205"/>
      <c r="T44" s="205"/>
    </row>
    <row r="45" spans="1:20" ht="15.75" x14ac:dyDescent="0.25">
      <c r="A45" s="202" t="s">
        <v>998</v>
      </c>
      <c r="B45" s="500"/>
      <c r="C45" s="500"/>
      <c r="D45" s="206">
        <f t="shared" ref="D45:P45" si="8">SUMIFS(D24:D43,$B$24:$B$43,"litre")</f>
        <v>0</v>
      </c>
      <c r="E45" s="206">
        <f t="shared" si="8"/>
        <v>0</v>
      </c>
      <c r="F45" s="206">
        <f t="shared" si="8"/>
        <v>0</v>
      </c>
      <c r="G45" s="206">
        <f t="shared" si="8"/>
        <v>0</v>
      </c>
      <c r="H45" s="206">
        <f t="shared" si="8"/>
        <v>0</v>
      </c>
      <c r="I45" s="206">
        <f t="shared" si="8"/>
        <v>0</v>
      </c>
      <c r="J45" s="206">
        <f t="shared" si="8"/>
        <v>0</v>
      </c>
      <c r="K45" s="206">
        <f t="shared" si="8"/>
        <v>0</v>
      </c>
      <c r="L45" s="206">
        <f t="shared" si="8"/>
        <v>0</v>
      </c>
      <c r="M45" s="206">
        <f t="shared" si="8"/>
        <v>0</v>
      </c>
      <c r="N45" s="206">
        <f t="shared" si="8"/>
        <v>0</v>
      </c>
      <c r="O45" s="206">
        <f t="shared" si="8"/>
        <v>0</v>
      </c>
      <c r="P45" s="206">
        <f t="shared" si="8"/>
        <v>0</v>
      </c>
      <c r="Q45" s="207"/>
      <c r="R45" s="205"/>
      <c r="S45" s="205"/>
      <c r="T45" s="205"/>
    </row>
    <row r="46" spans="1:20" ht="15.75" x14ac:dyDescent="0.25">
      <c r="A46" s="208" t="s">
        <v>999</v>
      </c>
      <c r="B46" s="500"/>
      <c r="C46" s="500"/>
      <c r="D46" s="209">
        <f t="shared" ref="D46:P46" si="9">SUMIFS(D24:D43,$B$24:$B$43,"£/€")</f>
        <v>0</v>
      </c>
      <c r="E46" s="209">
        <f t="shared" si="9"/>
        <v>0</v>
      </c>
      <c r="F46" s="209">
        <f t="shared" si="9"/>
        <v>0</v>
      </c>
      <c r="G46" s="209">
        <f t="shared" si="9"/>
        <v>0</v>
      </c>
      <c r="H46" s="209">
        <f t="shared" si="9"/>
        <v>0</v>
      </c>
      <c r="I46" s="209">
        <f t="shared" si="9"/>
        <v>0</v>
      </c>
      <c r="J46" s="209">
        <f t="shared" si="9"/>
        <v>0</v>
      </c>
      <c r="K46" s="209">
        <f t="shared" si="9"/>
        <v>0</v>
      </c>
      <c r="L46" s="209">
        <f t="shared" si="9"/>
        <v>0</v>
      </c>
      <c r="M46" s="209">
        <f t="shared" si="9"/>
        <v>0</v>
      </c>
      <c r="N46" s="209">
        <f t="shared" si="9"/>
        <v>0</v>
      </c>
      <c r="O46" s="209">
        <f t="shared" si="9"/>
        <v>0</v>
      </c>
      <c r="P46" s="209">
        <f t="shared" si="9"/>
        <v>0</v>
      </c>
      <c r="Q46" s="210"/>
      <c r="R46" s="205"/>
      <c r="S46" s="205"/>
      <c r="T46" s="205"/>
    </row>
    <row r="47" spans="1:20" ht="15.75" thickBot="1" x14ac:dyDescent="0.3"/>
    <row r="48" spans="1:20" ht="19.5" thickBot="1" x14ac:dyDescent="0.35">
      <c r="A48" s="127" t="s">
        <v>1000</v>
      </c>
      <c r="B48" s="128"/>
      <c r="C48" s="128"/>
      <c r="D48" s="128"/>
      <c r="E48" s="128"/>
      <c r="F48" s="128"/>
      <c r="G48" s="128"/>
      <c r="H48" s="128"/>
      <c r="I48" s="128"/>
      <c r="J48" s="128"/>
      <c r="K48" s="128"/>
      <c r="L48" s="128"/>
      <c r="M48" s="128"/>
      <c r="N48" s="128"/>
      <c r="O48" s="128"/>
      <c r="P48" s="128"/>
      <c r="Q48" s="128"/>
      <c r="R48" s="128"/>
      <c r="S48" s="128"/>
      <c r="T48" s="129"/>
    </row>
    <row r="49" spans="1:20" ht="30" customHeight="1" thickBot="1" x14ac:dyDescent="0.3">
      <c r="A49" s="130" t="s">
        <v>955</v>
      </c>
      <c r="B49" s="130" t="s">
        <v>956</v>
      </c>
      <c r="C49" s="130" t="s">
        <v>957</v>
      </c>
      <c r="D49" s="132" t="s">
        <v>958</v>
      </c>
      <c r="E49" s="132" t="s">
        <v>959</v>
      </c>
      <c r="F49" s="132" t="s">
        <v>960</v>
      </c>
      <c r="G49" s="132" t="s">
        <v>961</v>
      </c>
      <c r="H49" s="132" t="s">
        <v>962</v>
      </c>
      <c r="I49" s="132" t="s">
        <v>963</v>
      </c>
      <c r="J49" s="132" t="s">
        <v>964</v>
      </c>
      <c r="K49" s="132" t="s">
        <v>965</v>
      </c>
      <c r="L49" s="211" t="s">
        <v>966</v>
      </c>
      <c r="M49" s="211" t="s">
        <v>967</v>
      </c>
      <c r="N49" s="211" t="s">
        <v>968</v>
      </c>
      <c r="O49" s="211" t="s">
        <v>969</v>
      </c>
      <c r="P49" s="211" t="s">
        <v>970</v>
      </c>
      <c r="Q49" s="211" t="s">
        <v>971</v>
      </c>
      <c r="R49" s="212" t="s">
        <v>972</v>
      </c>
      <c r="S49" s="132" t="s">
        <v>973</v>
      </c>
      <c r="T49" s="132" t="s">
        <v>974</v>
      </c>
    </row>
    <row r="50" spans="1:20" ht="21.75" customHeight="1" thickBot="1" x14ac:dyDescent="0.3">
      <c r="A50" s="213" t="s">
        <v>1001</v>
      </c>
      <c r="B50" s="214" t="s">
        <v>57</v>
      </c>
      <c r="C50" s="501" t="s">
        <v>169</v>
      </c>
      <c r="D50" s="215"/>
      <c r="E50" s="215"/>
      <c r="F50" s="215"/>
      <c r="G50" s="215"/>
      <c r="H50" s="215"/>
      <c r="I50" s="215"/>
      <c r="J50" s="215"/>
      <c r="K50" s="215"/>
      <c r="L50" s="215"/>
      <c r="M50" s="215"/>
      <c r="N50" s="216"/>
      <c r="O50" s="216"/>
      <c r="P50" s="216">
        <f>SUM(D50:O50)</f>
        <v>0</v>
      </c>
      <c r="Q50" s="217"/>
      <c r="R50" s="218" t="e">
        <f>((P50-Q50)/P50)*100</f>
        <v>#DIV/0!</v>
      </c>
      <c r="S50" s="219">
        <f>IF(P52="YES",0,EF!F2)</f>
        <v>0.35116999999999998</v>
      </c>
      <c r="T50" s="215">
        <f>(P50-P51)*S50/1000</f>
        <v>0</v>
      </c>
    </row>
    <row r="51" spans="1:20" ht="24" customHeight="1" x14ac:dyDescent="0.25">
      <c r="A51" s="213" t="s">
        <v>1002</v>
      </c>
      <c r="B51" s="214" t="s">
        <v>1003</v>
      </c>
      <c r="C51" s="501"/>
      <c r="D51" s="220"/>
      <c r="E51" s="220"/>
      <c r="F51" s="220"/>
      <c r="G51" s="220"/>
      <c r="H51" s="220"/>
      <c r="I51" s="220"/>
      <c r="J51" s="220"/>
      <c r="K51" s="221"/>
      <c r="L51" s="221"/>
      <c r="M51" s="221"/>
      <c r="N51" s="222"/>
      <c r="O51" s="222"/>
      <c r="P51" s="216">
        <f>SUM(D51:O51)</f>
        <v>0</v>
      </c>
      <c r="Q51" s="223"/>
      <c r="R51" s="218" t="e">
        <f>((P51-Q51)/P51)*100</f>
        <v>#DIV/0!</v>
      </c>
      <c r="S51" s="215"/>
      <c r="T51" s="215"/>
    </row>
    <row r="52" spans="1:20" ht="30.75" customHeight="1" x14ac:dyDescent="0.25">
      <c r="A52" s="492" t="s">
        <v>1004</v>
      </c>
      <c r="B52" s="492"/>
      <c r="C52" s="492"/>
      <c r="D52" s="224">
        <v>0</v>
      </c>
      <c r="E52" s="224">
        <v>0</v>
      </c>
      <c r="F52" s="224">
        <v>0</v>
      </c>
      <c r="G52" s="224">
        <v>0</v>
      </c>
      <c r="H52" s="224">
        <v>0</v>
      </c>
      <c r="I52" s="224">
        <v>0</v>
      </c>
      <c r="J52" s="224">
        <v>0</v>
      </c>
      <c r="K52" s="224">
        <v>0</v>
      </c>
      <c r="L52" s="224">
        <v>0</v>
      </c>
      <c r="M52" s="224">
        <v>0</v>
      </c>
      <c r="N52" s="224">
        <v>0</v>
      </c>
      <c r="O52" s="224">
        <v>0</v>
      </c>
      <c r="P52" s="224">
        <v>0</v>
      </c>
      <c r="Q52" s="225"/>
      <c r="R52" s="226"/>
      <c r="S52" s="227"/>
      <c r="T52" s="227"/>
    </row>
    <row r="53" spans="1:20" ht="30.75" customHeight="1" x14ac:dyDescent="0.25">
      <c r="A53" s="493" t="s">
        <v>1005</v>
      </c>
      <c r="B53" s="494"/>
      <c r="C53" s="135" t="s">
        <v>34</v>
      </c>
      <c r="D53" s="227"/>
      <c r="E53" s="227"/>
      <c r="F53" s="227"/>
      <c r="G53" s="227"/>
      <c r="H53" s="227"/>
      <c r="I53" s="227"/>
      <c r="J53" s="227"/>
      <c r="K53" s="227"/>
      <c r="L53" s="227"/>
      <c r="M53" s="227"/>
      <c r="N53" s="228"/>
      <c r="O53" s="228"/>
      <c r="P53" s="229">
        <f>SUM(D53:O53)</f>
        <v>0</v>
      </c>
      <c r="Q53" s="228"/>
      <c r="R53" s="228"/>
      <c r="S53" s="228"/>
      <c r="T53" s="228"/>
    </row>
    <row r="54" spans="1:20" ht="15.75" x14ac:dyDescent="0.25">
      <c r="A54" s="495" t="s">
        <v>1006</v>
      </c>
      <c r="B54" s="496"/>
      <c r="C54" s="496"/>
      <c r="D54" s="496"/>
      <c r="E54" s="496"/>
      <c r="F54" s="496"/>
      <c r="G54" s="496"/>
      <c r="H54" s="496"/>
      <c r="I54" s="496"/>
      <c r="J54" s="496"/>
      <c r="K54" s="496"/>
      <c r="L54" s="496"/>
      <c r="M54" s="496"/>
      <c r="N54" s="496"/>
      <c r="O54" s="496"/>
      <c r="P54" s="496"/>
      <c r="Q54" s="230"/>
      <c r="R54" s="230"/>
      <c r="S54" s="231"/>
      <c r="T54" s="231"/>
    </row>
    <row r="55" spans="1:20" ht="15.75" x14ac:dyDescent="0.25">
      <c r="A55" s="232"/>
      <c r="B55" s="233"/>
      <c r="C55" s="233"/>
      <c r="D55" s="132" t="s">
        <v>958</v>
      </c>
      <c r="E55" s="132" t="s">
        <v>959</v>
      </c>
      <c r="F55" s="132" t="s">
        <v>960</v>
      </c>
      <c r="G55" s="132" t="s">
        <v>961</v>
      </c>
      <c r="H55" s="132" t="s">
        <v>962</v>
      </c>
      <c r="I55" s="132" t="s">
        <v>963</v>
      </c>
      <c r="J55" s="132" t="s">
        <v>964</v>
      </c>
      <c r="K55" s="132" t="s">
        <v>965</v>
      </c>
      <c r="L55" s="211" t="s">
        <v>966</v>
      </c>
      <c r="M55" s="211" t="s">
        <v>967</v>
      </c>
      <c r="N55" s="211" t="s">
        <v>968</v>
      </c>
      <c r="O55" s="211" t="s">
        <v>969</v>
      </c>
      <c r="P55" s="211" t="s">
        <v>970</v>
      </c>
      <c r="Q55" s="230"/>
      <c r="R55" s="230"/>
      <c r="S55" s="231"/>
      <c r="T55" s="231"/>
    </row>
    <row r="56" spans="1:20" ht="15.75" x14ac:dyDescent="0.25">
      <c r="A56" s="234" t="s">
        <v>1007</v>
      </c>
      <c r="B56" s="214" t="s">
        <v>1008</v>
      </c>
      <c r="C56" s="235" t="s">
        <v>905</v>
      </c>
      <c r="D56" s="236"/>
      <c r="E56" s="236"/>
      <c r="F56" s="236"/>
      <c r="G56" s="236"/>
      <c r="H56" s="236"/>
      <c r="I56" s="236"/>
      <c r="J56" s="236"/>
      <c r="K56" s="236"/>
      <c r="L56" s="236"/>
      <c r="M56" s="236"/>
      <c r="N56" s="236"/>
      <c r="O56" s="236"/>
      <c r="P56" s="237">
        <f>SUM(D56:O56)</f>
        <v>0</v>
      </c>
      <c r="R56" s="238"/>
      <c r="S56" s="239"/>
      <c r="T56" s="239"/>
    </row>
    <row r="57" spans="1:20" ht="16.5" thickBot="1" x14ac:dyDescent="0.3">
      <c r="A57" s="240" t="s">
        <v>1009</v>
      </c>
      <c r="B57" s="241" t="s">
        <v>1008</v>
      </c>
      <c r="C57" s="242" t="s">
        <v>905</v>
      </c>
      <c r="D57" s="227"/>
      <c r="E57" s="227"/>
      <c r="F57" s="227"/>
      <c r="G57" s="227"/>
      <c r="H57" s="227"/>
      <c r="I57" s="227"/>
      <c r="J57" s="227"/>
      <c r="K57" s="227"/>
      <c r="L57" s="227"/>
      <c r="M57" s="227"/>
      <c r="N57" s="227"/>
      <c r="O57" s="227"/>
      <c r="P57" s="237">
        <f>SUM(D57:O57)</f>
        <v>0</v>
      </c>
      <c r="Q57" s="243"/>
      <c r="R57" s="238"/>
      <c r="S57" s="243"/>
      <c r="T57" s="243"/>
    </row>
    <row r="58" spans="1:20" ht="15" x14ac:dyDescent="0.25"/>
    <row r="59" spans="1:20" ht="15" x14ac:dyDescent="0.25"/>
    <row r="60" spans="1:20" ht="15.6" hidden="1" customHeight="1" x14ac:dyDescent="0.35">
      <c r="A60" s="497" t="s">
        <v>905</v>
      </c>
      <c r="B60" s="497"/>
      <c r="C60" s="497"/>
      <c r="D60" s="497"/>
      <c r="E60" s="497"/>
      <c r="F60" s="497"/>
      <c r="G60" s="497"/>
      <c r="H60" s="497"/>
      <c r="I60" s="497"/>
      <c r="J60" s="497"/>
      <c r="K60" s="497"/>
      <c r="L60" s="497"/>
      <c r="M60" s="497"/>
      <c r="N60" s="497"/>
      <c r="O60" s="497"/>
      <c r="P60" s="497"/>
      <c r="Q60" s="497"/>
      <c r="R60" s="497"/>
      <c r="S60" s="244"/>
      <c r="T60" s="244"/>
    </row>
    <row r="61" spans="1:20" ht="15.6" hidden="1" customHeight="1" x14ac:dyDescent="0.35">
      <c r="A61" s="497"/>
      <c r="B61" s="497"/>
      <c r="C61" s="497"/>
      <c r="D61" s="497"/>
      <c r="E61" s="497"/>
      <c r="F61" s="497"/>
      <c r="G61" s="497"/>
      <c r="H61" s="497"/>
      <c r="I61" s="497"/>
      <c r="J61" s="497"/>
      <c r="K61" s="497"/>
      <c r="L61" s="497"/>
      <c r="M61" s="497"/>
      <c r="N61" s="497"/>
      <c r="O61" s="497"/>
      <c r="P61" s="497"/>
      <c r="Q61" s="497"/>
      <c r="R61" s="497"/>
      <c r="S61" s="244"/>
      <c r="T61" s="244"/>
    </row>
    <row r="62" spans="1:20" ht="15" x14ac:dyDescent="0.25"/>
    <row r="63" spans="1:20" ht="15" x14ac:dyDescent="0.25"/>
    <row r="64" spans="1:20"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6" ht="15" x14ac:dyDescent="0.25"/>
    <row r="77"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7" spans="1:20" ht="15.75" hidden="1" x14ac:dyDescent="0.25">
      <c r="A97" s="234"/>
      <c r="B97" s="214"/>
      <c r="C97" s="235"/>
      <c r="D97" s="236"/>
      <c r="E97" s="236"/>
      <c r="F97" s="236"/>
      <c r="G97" s="236"/>
      <c r="H97" s="236"/>
      <c r="I97" s="236"/>
      <c r="J97" s="236"/>
      <c r="K97" s="236"/>
      <c r="L97" s="236"/>
      <c r="M97" s="236"/>
      <c r="N97" s="237"/>
      <c r="O97" s="237"/>
      <c r="P97" s="237"/>
      <c r="Q97" s="245"/>
      <c r="R97" s="245"/>
      <c r="S97" s="238"/>
      <c r="T97" s="238"/>
    </row>
    <row r="98" spans="1:20" ht="15.75" hidden="1" x14ac:dyDescent="0.25">
      <c r="A98" s="234"/>
      <c r="B98" s="214"/>
      <c r="C98" s="235"/>
      <c r="D98" s="236"/>
      <c r="E98" s="236"/>
      <c r="F98" s="236"/>
      <c r="G98" s="236"/>
      <c r="H98" s="236"/>
      <c r="I98" s="236"/>
      <c r="J98" s="236"/>
      <c r="K98" s="236"/>
      <c r="L98" s="236"/>
      <c r="M98" s="236"/>
      <c r="N98" s="237"/>
      <c r="O98" s="237"/>
      <c r="P98" s="237"/>
      <c r="Q98" s="245"/>
      <c r="R98" s="245"/>
      <c r="S98" s="238"/>
      <c r="T98" s="238"/>
    </row>
    <row r="99" spans="1:20" ht="15.75" hidden="1" x14ac:dyDescent="0.25">
      <c r="A99" s="234"/>
      <c r="B99" s="214"/>
      <c r="C99" s="235"/>
      <c r="D99" s="236"/>
      <c r="E99" s="236"/>
      <c r="F99" s="236"/>
      <c r="G99" s="236"/>
      <c r="H99" s="236"/>
      <c r="I99" s="236"/>
      <c r="J99" s="236"/>
      <c r="K99" s="236"/>
      <c r="L99" s="236"/>
      <c r="M99" s="236"/>
      <c r="N99" s="237"/>
      <c r="O99" s="237"/>
      <c r="P99" s="237"/>
      <c r="Q99" s="245"/>
      <c r="R99" s="245"/>
      <c r="S99" s="238"/>
      <c r="T99" s="238"/>
    </row>
    <row r="100" spans="1:20" ht="15.75" hidden="1" x14ac:dyDescent="0.25">
      <c r="A100" s="234"/>
      <c r="B100" s="214"/>
      <c r="C100" s="235"/>
      <c r="D100" s="236"/>
      <c r="E100" s="236"/>
      <c r="F100" s="236"/>
      <c r="G100" s="236"/>
      <c r="H100" s="236"/>
      <c r="I100" s="236"/>
      <c r="J100" s="236"/>
      <c r="K100" s="236"/>
      <c r="L100" s="236"/>
      <c r="M100" s="236"/>
      <c r="N100" s="237"/>
      <c r="O100" s="237"/>
      <c r="P100" s="237"/>
      <c r="Q100" s="245"/>
      <c r="R100" s="245"/>
      <c r="S100" s="238"/>
      <c r="T100" s="238"/>
    </row>
    <row r="101" spans="1:20" ht="15.75" hidden="1" x14ac:dyDescent="0.25">
      <c r="A101" s="234"/>
      <c r="B101" s="214"/>
      <c r="C101" s="235"/>
      <c r="D101" s="236"/>
      <c r="E101" s="236"/>
      <c r="F101" s="236"/>
      <c r="G101" s="236"/>
      <c r="H101" s="236"/>
      <c r="I101" s="236"/>
      <c r="J101" s="236"/>
      <c r="K101" s="236"/>
      <c r="L101" s="236"/>
      <c r="M101" s="236"/>
      <c r="N101" s="237"/>
      <c r="O101" s="237"/>
      <c r="P101" s="237"/>
      <c r="Q101" s="245"/>
      <c r="R101" s="245"/>
      <c r="S101" s="238"/>
      <c r="T101" s="238"/>
    </row>
    <row r="102" spans="1:20" ht="15.75" hidden="1" x14ac:dyDescent="0.25">
      <c r="A102" s="234"/>
      <c r="B102" s="214"/>
      <c r="C102" s="235"/>
      <c r="D102" s="236"/>
      <c r="E102" s="236"/>
      <c r="F102" s="236"/>
      <c r="G102" s="236"/>
      <c r="H102" s="236"/>
      <c r="I102" s="236"/>
      <c r="J102" s="236"/>
      <c r="K102" s="236"/>
      <c r="L102" s="236"/>
      <c r="M102" s="236"/>
      <c r="N102" s="237"/>
      <c r="O102" s="237"/>
      <c r="P102" s="237"/>
      <c r="Q102" s="245"/>
      <c r="R102" s="245"/>
      <c r="S102" s="238"/>
      <c r="T102" s="238"/>
    </row>
    <row r="103" spans="1:20" ht="15.75" hidden="1" x14ac:dyDescent="0.25">
      <c r="A103" s="234"/>
      <c r="B103" s="214"/>
      <c r="C103" s="235"/>
      <c r="D103" s="236"/>
      <c r="E103" s="236"/>
      <c r="F103" s="236"/>
      <c r="G103" s="236"/>
      <c r="H103" s="236"/>
      <c r="I103" s="236"/>
      <c r="J103" s="236"/>
      <c r="K103" s="236"/>
      <c r="L103" s="236"/>
      <c r="M103" s="236"/>
      <c r="N103" s="237"/>
      <c r="O103" s="237"/>
      <c r="P103" s="237"/>
      <c r="Q103" s="245"/>
      <c r="R103" s="245"/>
      <c r="S103" s="238"/>
      <c r="T103" s="238"/>
    </row>
    <row r="104" spans="1:20" ht="15.75" hidden="1" x14ac:dyDescent="0.25">
      <c r="A104" s="234"/>
      <c r="B104" s="214"/>
      <c r="C104" s="235"/>
      <c r="D104" s="236"/>
      <c r="E104" s="236"/>
      <c r="F104" s="236"/>
      <c r="G104" s="236"/>
      <c r="H104" s="236"/>
      <c r="I104" s="236"/>
      <c r="J104" s="236"/>
      <c r="K104" s="236"/>
      <c r="L104" s="236"/>
      <c r="M104" s="236"/>
      <c r="N104" s="237"/>
      <c r="O104" s="237"/>
      <c r="P104" s="237"/>
      <c r="Q104" s="245"/>
      <c r="R104" s="245"/>
      <c r="S104" s="238"/>
      <c r="T104" s="238"/>
    </row>
    <row r="105" spans="1:20" ht="15.75" hidden="1" x14ac:dyDescent="0.25">
      <c r="A105" s="234"/>
      <c r="B105" s="214"/>
      <c r="C105" s="235"/>
      <c r="D105" s="236"/>
      <c r="E105" s="236"/>
      <c r="F105" s="236"/>
      <c r="G105" s="236"/>
      <c r="H105" s="236"/>
      <c r="I105" s="236"/>
      <c r="J105" s="236"/>
      <c r="K105" s="236"/>
      <c r="L105" s="236"/>
      <c r="M105" s="236"/>
      <c r="N105" s="237"/>
      <c r="O105" s="237"/>
      <c r="P105" s="237"/>
      <c r="Q105" s="245"/>
      <c r="R105" s="245"/>
      <c r="S105" s="238"/>
      <c r="T105" s="238"/>
    </row>
    <row r="106" spans="1:20" ht="15.75" hidden="1" x14ac:dyDescent="0.25">
      <c r="A106" s="234"/>
      <c r="B106" s="214"/>
      <c r="C106" s="235"/>
      <c r="D106" s="236"/>
      <c r="E106" s="236"/>
      <c r="F106" s="236"/>
      <c r="G106" s="236"/>
      <c r="H106" s="236"/>
      <c r="I106" s="236"/>
      <c r="J106" s="236"/>
      <c r="K106" s="236"/>
      <c r="L106" s="236"/>
      <c r="M106" s="236"/>
      <c r="N106" s="237"/>
      <c r="O106" s="237"/>
      <c r="P106" s="237"/>
      <c r="Q106" s="245"/>
      <c r="R106" s="245"/>
      <c r="S106" s="238"/>
      <c r="T106" s="238"/>
    </row>
    <row r="107" spans="1:20" ht="15.75" hidden="1" x14ac:dyDescent="0.25">
      <c r="A107" s="234"/>
      <c r="B107" s="214"/>
      <c r="C107" s="235"/>
      <c r="D107" s="236"/>
      <c r="E107" s="236"/>
      <c r="F107" s="236"/>
      <c r="G107" s="236"/>
      <c r="H107" s="236"/>
      <c r="I107" s="236"/>
      <c r="J107" s="236"/>
      <c r="K107" s="236"/>
      <c r="L107" s="236"/>
      <c r="M107" s="236"/>
      <c r="N107" s="237"/>
      <c r="O107" s="237"/>
      <c r="P107" s="237"/>
      <c r="Q107" s="245"/>
      <c r="R107" s="245"/>
      <c r="S107" s="238"/>
      <c r="T107" s="238"/>
    </row>
    <row r="108" spans="1:20" ht="15.75" hidden="1" x14ac:dyDescent="0.25">
      <c r="A108" s="234"/>
      <c r="B108" s="214"/>
      <c r="C108" s="235"/>
      <c r="D108" s="236"/>
      <c r="E108" s="236"/>
      <c r="F108" s="236"/>
      <c r="G108" s="236"/>
      <c r="H108" s="236"/>
      <c r="I108" s="236"/>
      <c r="J108" s="236"/>
      <c r="K108" s="236"/>
      <c r="L108" s="236"/>
      <c r="M108" s="236"/>
      <c r="N108" s="237"/>
      <c r="O108" s="237"/>
      <c r="P108" s="237"/>
      <c r="Q108" s="245"/>
      <c r="R108" s="245"/>
      <c r="S108" s="238"/>
      <c r="T108" s="238"/>
    </row>
    <row r="109" spans="1:20" ht="15.75" hidden="1" x14ac:dyDescent="0.25">
      <c r="A109" s="234"/>
      <c r="B109" s="214"/>
      <c r="C109" s="235"/>
      <c r="D109" s="236"/>
      <c r="E109" s="236"/>
      <c r="F109" s="236"/>
      <c r="G109" s="236"/>
      <c r="H109" s="236"/>
      <c r="I109" s="236"/>
      <c r="J109" s="236"/>
      <c r="K109" s="236"/>
      <c r="L109" s="236"/>
      <c r="M109" s="236"/>
      <c r="N109" s="237"/>
      <c r="O109" s="237"/>
      <c r="P109" s="237"/>
      <c r="Q109" s="245"/>
      <c r="R109" s="245"/>
      <c r="S109" s="238"/>
      <c r="T109" s="238"/>
    </row>
    <row r="110" spans="1:20" ht="15.75" hidden="1" x14ac:dyDescent="0.25">
      <c r="A110" s="234"/>
      <c r="B110" s="214"/>
      <c r="C110" s="235"/>
      <c r="D110" s="236"/>
      <c r="E110" s="236"/>
      <c r="F110" s="236"/>
      <c r="G110" s="236"/>
      <c r="H110" s="236"/>
      <c r="I110" s="236"/>
      <c r="J110" s="236"/>
      <c r="K110" s="236"/>
      <c r="L110" s="236"/>
      <c r="M110" s="236"/>
      <c r="N110" s="237"/>
      <c r="O110" s="237"/>
      <c r="P110" s="237"/>
      <c r="Q110" s="245"/>
      <c r="R110" s="245"/>
      <c r="S110" s="238"/>
      <c r="T110" s="238"/>
    </row>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45" ht="15" x14ac:dyDescent="0.25"/>
    <row r="150" ht="15" x14ac:dyDescent="0.25"/>
    <row r="1048529" ht="15" x14ac:dyDescent="0.25"/>
    <row r="1048536" ht="15" x14ac:dyDescent="0.25"/>
    <row r="1048545" ht="15" x14ac:dyDescent="0.25"/>
    <row r="1048547" ht="15" x14ac:dyDescent="0.25"/>
    <row r="1048548" ht="15" x14ac:dyDescent="0.25"/>
    <row r="1048550" ht="15" x14ac:dyDescent="0.25"/>
    <row r="1048551" ht="15" x14ac:dyDescent="0.25"/>
    <row r="1048552" ht="15" x14ac:dyDescent="0.25"/>
    <row r="1048553" ht="15" x14ac:dyDescent="0.25"/>
    <row r="1048560" ht="15" x14ac:dyDescent="0.25"/>
    <row r="1048561" ht="15" x14ac:dyDescent="0.25"/>
    <row r="1048562" ht="15" x14ac:dyDescent="0.25"/>
    <row r="1048563" ht="15" x14ac:dyDescent="0.25"/>
    <row r="1048564" ht="15" x14ac:dyDescent="0.25"/>
    <row r="1048565" ht="15" x14ac:dyDescent="0.25"/>
    <row r="1048566" ht="15" x14ac:dyDescent="0.25"/>
    <row r="1048567" ht="15" x14ac:dyDescent="0.25"/>
    <row r="1048568" ht="15" x14ac:dyDescent="0.25"/>
    <row r="1048570" ht="15" x14ac:dyDescent="0.25"/>
    <row r="1048571" ht="15" x14ac:dyDescent="0.25"/>
    <row r="1048573" ht="15" x14ac:dyDescent="0.25"/>
    <row r="1048574" ht="15" x14ac:dyDescent="0.25"/>
    <row r="1048575" ht="15" x14ac:dyDescent="0.25"/>
    <row r="1048576" ht="15" x14ac:dyDescent="0.25"/>
  </sheetData>
  <mergeCells count="26">
    <mergeCell ref="A33:A34"/>
    <mergeCell ref="B3:R3"/>
    <mergeCell ref="A6:C6"/>
    <mergeCell ref="A7:A8"/>
    <mergeCell ref="C7:C20"/>
    <mergeCell ref="A9:A10"/>
    <mergeCell ref="A11:A12"/>
    <mergeCell ref="A13:A14"/>
    <mergeCell ref="A15:A16"/>
    <mergeCell ref="A17:A18"/>
    <mergeCell ref="A19:A20"/>
    <mergeCell ref="A22:Q22"/>
    <mergeCell ref="A24:A25"/>
    <mergeCell ref="A26:A27"/>
    <mergeCell ref="A28:A29"/>
    <mergeCell ref="A30:A31"/>
    <mergeCell ref="A52:C52"/>
    <mergeCell ref="A53:B53"/>
    <mergeCell ref="A54:P54"/>
    <mergeCell ref="A60:R61"/>
    <mergeCell ref="A35:A36"/>
    <mergeCell ref="A38:A39"/>
    <mergeCell ref="A40:A41"/>
    <mergeCell ref="A42:A43"/>
    <mergeCell ref="B44:C46"/>
    <mergeCell ref="C50:C5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FBD841F7-E3A2-4326-95F9-36796C9192FC}">
          <x14:formula1>
            <xm:f>'Data BG'!$D$1:$D$3</xm:f>
          </x14:formula1>
          <xm:sqref>B7</xm:sqref>
        </x14:dataValidation>
        <x14:dataValidation type="list" allowBlank="1" showInputMessage="1" showErrorMessage="1" xr:uid="{8DE0E6D6-D98D-415D-9C89-6F04654A0E97}">
          <x14:formula1>
            <xm:f>'Data BG'!$G$1:$G$2</xm:f>
          </x14:formula1>
          <xm:sqref>B19</xm:sqref>
        </x14:dataValidation>
        <x14:dataValidation type="list" allowBlank="1" showInputMessage="1" showErrorMessage="1" xr:uid="{9140F561-6D46-4E09-AC67-E74A039CD42D}">
          <x14:formula1>
            <xm:f>'Data BG'!$F$1:$F$3</xm:f>
          </x14:formula1>
          <xm:sqref>B9 B11 B13 B15 B17</xm:sqref>
        </x14:dataValidation>
        <x14:dataValidation type="list" allowBlank="1" showInputMessage="1" showErrorMessage="1" xr:uid="{661875D5-B296-483D-B212-7C1FEFC93DDB}">
          <x14:formula1>
            <xm:f>'Data BG'!$A$1:$A$4</xm:f>
          </x14:formula1>
          <xm:sqref>B25 B27 B29 B31 B34 B36 B39 B41 B43 C53</xm:sqref>
        </x14:dataValidation>
        <x14:dataValidation type="list" allowBlank="1" showInputMessage="1" showErrorMessage="1" xr:uid="{3E7B04A6-089A-4D8C-BBF4-A930124574F8}">
          <x14:formula1>
            <xm:f>'Data BG'!$C$1:$C$2</xm:f>
          </x14:formula1>
          <xm:sqref>B24 B26 B28 B30 B33 B35 B38 B40 B42</xm:sqref>
        </x14:dataValidation>
        <x14:dataValidation type="list" allowBlank="1" showInputMessage="1" showErrorMessage="1" xr:uid="{FD811D09-D688-4586-8C3E-633ECFAB6BCD}">
          <x14:formula1>
            <xm:f>'Data BG'!$H$1:$H$2</xm:f>
          </x14:formula1>
          <xm:sqref>B32 B37</xm:sqref>
        </x14:dataValidation>
        <x14:dataValidation type="list" allowBlank="1" showInputMessage="1" showErrorMessage="1" xr:uid="{1E9A9840-02BD-4267-9266-60363BC6FF18}">
          <x14:formula1>
            <xm:f>'Data BG'!$B$1:$B$2</xm:f>
          </x14:formula1>
          <xm:sqref>D52:P52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0DC1-5C65-4EFC-B6FB-4E683A108A19}">
  <dimension ref="A1:F122"/>
  <sheetViews>
    <sheetView workbookViewId="0">
      <selection activeCell="C10" sqref="C10"/>
    </sheetView>
  </sheetViews>
  <sheetFormatPr defaultColWidth="0" defaultRowHeight="16.5" x14ac:dyDescent="0.3"/>
  <cols>
    <col min="1" max="1" width="13.88671875" style="248" customWidth="1"/>
    <col min="2" max="2" width="15.77734375" style="248" customWidth="1"/>
    <col min="3" max="3" width="14.44140625" style="249" customWidth="1"/>
    <col min="4" max="4" width="15.33203125" style="249" customWidth="1"/>
    <col min="5" max="5" width="8.77734375" style="248" customWidth="1"/>
    <col min="6" max="6" width="13.5546875" style="250" customWidth="1"/>
    <col min="7" max="16384" width="8.77734375" style="60" hidden="1"/>
  </cols>
  <sheetData>
    <row r="1" spans="1:6" x14ac:dyDescent="0.3">
      <c r="A1" s="517" t="s">
        <v>1010</v>
      </c>
      <c r="B1" s="517"/>
      <c r="C1" s="517"/>
      <c r="D1" s="517"/>
      <c r="E1" s="517"/>
      <c r="F1" s="517"/>
    </row>
    <row r="2" spans="1:6" ht="31.5" x14ac:dyDescent="0.3">
      <c r="A2" s="246" t="s">
        <v>1011</v>
      </c>
      <c r="B2" s="246" t="s">
        <v>1012</v>
      </c>
      <c r="C2" s="247" t="s">
        <v>1013</v>
      </c>
      <c r="D2" s="247" t="s">
        <v>1014</v>
      </c>
      <c r="E2" s="246" t="s">
        <v>973</v>
      </c>
      <c r="F2" s="246" t="s">
        <v>1015</v>
      </c>
    </row>
    <row r="3" spans="1:6" x14ac:dyDescent="0.3">
      <c r="A3" s="248" t="s">
        <v>1016</v>
      </c>
      <c r="B3" s="248">
        <v>50</v>
      </c>
      <c r="C3" s="249">
        <v>0.02</v>
      </c>
      <c r="D3" s="249">
        <v>0.25</v>
      </c>
      <c r="E3" s="248">
        <f>VLOOKUP(A3,EF!H2:J97,3,FALSE)</f>
        <v>92</v>
      </c>
      <c r="F3" s="250">
        <f>(B3*C3*D3*E3)/1000</f>
        <v>2.3E-2</v>
      </c>
    </row>
    <row r="4" spans="1:6" x14ac:dyDescent="0.3">
      <c r="E4" s="248" t="e">
        <f>VLOOKUP(A4,EF!H3:J98,3,FALSE)</f>
        <v>#N/A</v>
      </c>
      <c r="F4" s="250" t="e">
        <f t="shared" ref="F4:F32" si="0">(B4*C4*D4*E4)/1000</f>
        <v>#N/A</v>
      </c>
    </row>
    <row r="5" spans="1:6" x14ac:dyDescent="0.3">
      <c r="E5" s="248" t="e">
        <f>VLOOKUP(A5,EF!H4:J99,3,FALSE)</f>
        <v>#N/A</v>
      </c>
      <c r="F5" s="250" t="e">
        <f t="shared" si="0"/>
        <v>#N/A</v>
      </c>
    </row>
    <row r="6" spans="1:6" x14ac:dyDescent="0.3">
      <c r="E6" s="248" t="e">
        <f>VLOOKUP(A6,EF!H5:J100,3,FALSE)</f>
        <v>#N/A</v>
      </c>
      <c r="F6" s="250" t="e">
        <f t="shared" si="0"/>
        <v>#N/A</v>
      </c>
    </row>
    <row r="7" spans="1:6" x14ac:dyDescent="0.3">
      <c r="E7" s="248" t="e">
        <f>VLOOKUP(A7,EF!H6:J101,3,FALSE)</f>
        <v>#N/A</v>
      </c>
      <c r="F7" s="250" t="e">
        <f t="shared" si="0"/>
        <v>#N/A</v>
      </c>
    </row>
    <row r="8" spans="1:6" x14ac:dyDescent="0.3">
      <c r="E8" s="248" t="e">
        <f>VLOOKUP(A8,EF!H7:J102,3,FALSE)</f>
        <v>#N/A</v>
      </c>
      <c r="F8" s="250" t="e">
        <f t="shared" si="0"/>
        <v>#N/A</v>
      </c>
    </row>
    <row r="9" spans="1:6" x14ac:dyDescent="0.3">
      <c r="E9" s="248" t="e">
        <f>VLOOKUP(A9,EF!H8:J103,3,FALSE)</f>
        <v>#N/A</v>
      </c>
      <c r="F9" s="250" t="e">
        <f t="shared" si="0"/>
        <v>#N/A</v>
      </c>
    </row>
    <row r="10" spans="1:6" x14ac:dyDescent="0.3">
      <c r="E10" s="248" t="e">
        <f>VLOOKUP(A10,EF!H9:J104,3,FALSE)</f>
        <v>#N/A</v>
      </c>
      <c r="F10" s="250" t="e">
        <f t="shared" si="0"/>
        <v>#N/A</v>
      </c>
    </row>
    <row r="11" spans="1:6" x14ac:dyDescent="0.3">
      <c r="E11" s="248" t="e">
        <f>VLOOKUP(A11,EF!H10:J105,3,FALSE)</f>
        <v>#N/A</v>
      </c>
      <c r="F11" s="250" t="e">
        <f t="shared" si="0"/>
        <v>#N/A</v>
      </c>
    </row>
    <row r="12" spans="1:6" x14ac:dyDescent="0.3">
      <c r="E12" s="248" t="e">
        <f>VLOOKUP(A12,EF!H11:J106,3,FALSE)</f>
        <v>#N/A</v>
      </c>
      <c r="F12" s="250" t="e">
        <f t="shared" si="0"/>
        <v>#N/A</v>
      </c>
    </row>
    <row r="13" spans="1:6" x14ac:dyDescent="0.3">
      <c r="E13" s="248" t="e">
        <f>VLOOKUP(A13,EF!H12:J107,3,FALSE)</f>
        <v>#N/A</v>
      </c>
      <c r="F13" s="250" t="e">
        <f t="shared" si="0"/>
        <v>#N/A</v>
      </c>
    </row>
    <row r="14" spans="1:6" x14ac:dyDescent="0.3">
      <c r="E14" s="248" t="e">
        <f>VLOOKUP(A14,EF!H13:J108,3,FALSE)</f>
        <v>#N/A</v>
      </c>
      <c r="F14" s="250" t="e">
        <f t="shared" si="0"/>
        <v>#N/A</v>
      </c>
    </row>
    <row r="15" spans="1:6" x14ac:dyDescent="0.3">
      <c r="E15" s="248" t="e">
        <f>VLOOKUP(A15,EF!H14:J109,3,FALSE)</f>
        <v>#N/A</v>
      </c>
      <c r="F15" s="250" t="e">
        <f t="shared" si="0"/>
        <v>#N/A</v>
      </c>
    </row>
    <row r="16" spans="1:6" x14ac:dyDescent="0.3">
      <c r="E16" s="248" t="e">
        <f>VLOOKUP(A16,EF!H15:J110,3,FALSE)</f>
        <v>#N/A</v>
      </c>
      <c r="F16" s="250" t="e">
        <f t="shared" si="0"/>
        <v>#N/A</v>
      </c>
    </row>
    <row r="17" spans="5:6" x14ac:dyDescent="0.3">
      <c r="E17" s="248" t="e">
        <f>VLOOKUP(A17,EF!H16:J111,3,FALSE)</f>
        <v>#N/A</v>
      </c>
      <c r="F17" s="250" t="e">
        <f t="shared" si="0"/>
        <v>#N/A</v>
      </c>
    </row>
    <row r="18" spans="5:6" x14ac:dyDescent="0.3">
      <c r="E18" s="248" t="e">
        <f>VLOOKUP(A18,EF!H17:J112,3,FALSE)</f>
        <v>#N/A</v>
      </c>
      <c r="F18" s="250" t="e">
        <f t="shared" si="0"/>
        <v>#N/A</v>
      </c>
    </row>
    <row r="19" spans="5:6" x14ac:dyDescent="0.3">
      <c r="E19" s="248" t="e">
        <f>VLOOKUP(A19,EF!H18:J113,3,FALSE)</f>
        <v>#N/A</v>
      </c>
      <c r="F19" s="250" t="e">
        <f t="shared" si="0"/>
        <v>#N/A</v>
      </c>
    </row>
    <row r="20" spans="5:6" x14ac:dyDescent="0.3">
      <c r="E20" s="248" t="e">
        <f>VLOOKUP(A20,EF!H19:J114,3,FALSE)</f>
        <v>#N/A</v>
      </c>
      <c r="F20" s="250" t="e">
        <f t="shared" si="0"/>
        <v>#N/A</v>
      </c>
    </row>
    <row r="21" spans="5:6" x14ac:dyDescent="0.3">
      <c r="E21" s="248" t="e">
        <f>VLOOKUP(A21,EF!H20:J115,3,FALSE)</f>
        <v>#N/A</v>
      </c>
      <c r="F21" s="250" t="e">
        <f t="shared" si="0"/>
        <v>#N/A</v>
      </c>
    </row>
    <row r="22" spans="5:6" x14ac:dyDescent="0.3">
      <c r="E22" s="248" t="e">
        <f>VLOOKUP(A22,EF!H21:J116,3,FALSE)</f>
        <v>#N/A</v>
      </c>
      <c r="F22" s="250" t="e">
        <f t="shared" si="0"/>
        <v>#N/A</v>
      </c>
    </row>
    <row r="23" spans="5:6" x14ac:dyDescent="0.3">
      <c r="E23" s="248" t="e">
        <f>VLOOKUP(A23,EF!H22:J117,3,FALSE)</f>
        <v>#N/A</v>
      </c>
      <c r="F23" s="250" t="e">
        <f t="shared" si="0"/>
        <v>#N/A</v>
      </c>
    </row>
    <row r="24" spans="5:6" x14ac:dyDescent="0.3">
      <c r="E24" s="248" t="e">
        <f>VLOOKUP(A24,EF!H23:J118,3,FALSE)</f>
        <v>#N/A</v>
      </c>
      <c r="F24" s="250" t="e">
        <f t="shared" si="0"/>
        <v>#N/A</v>
      </c>
    </row>
    <row r="25" spans="5:6" x14ac:dyDescent="0.3">
      <c r="E25" s="248" t="e">
        <f>VLOOKUP(A25,EF!H24:J119,3,FALSE)</f>
        <v>#N/A</v>
      </c>
      <c r="F25" s="250" t="e">
        <f t="shared" si="0"/>
        <v>#N/A</v>
      </c>
    </row>
    <row r="26" spans="5:6" x14ac:dyDescent="0.3">
      <c r="E26" s="248" t="e">
        <f>VLOOKUP(A26,EF!H25:J120,3,FALSE)</f>
        <v>#N/A</v>
      </c>
      <c r="F26" s="250" t="e">
        <f t="shared" si="0"/>
        <v>#N/A</v>
      </c>
    </row>
    <row r="27" spans="5:6" x14ac:dyDescent="0.3">
      <c r="E27" s="248" t="e">
        <f>VLOOKUP(A27,EF!H26:J121,3,FALSE)</f>
        <v>#N/A</v>
      </c>
      <c r="F27" s="250" t="e">
        <f t="shared" si="0"/>
        <v>#N/A</v>
      </c>
    </row>
    <row r="28" spans="5:6" x14ac:dyDescent="0.3">
      <c r="E28" s="248" t="e">
        <f>VLOOKUP(A28,EF!H27:J122,3,FALSE)</f>
        <v>#N/A</v>
      </c>
      <c r="F28" s="250" t="e">
        <f t="shared" si="0"/>
        <v>#N/A</v>
      </c>
    </row>
    <row r="29" spans="5:6" x14ac:dyDescent="0.3">
      <c r="E29" s="248" t="e">
        <f>VLOOKUP(A29,EF!H28:J123,3,FALSE)</f>
        <v>#N/A</v>
      </c>
      <c r="F29" s="250" t="e">
        <f t="shared" si="0"/>
        <v>#N/A</v>
      </c>
    </row>
    <row r="30" spans="5:6" x14ac:dyDescent="0.3">
      <c r="E30" s="248" t="e">
        <f>VLOOKUP(A30,EF!H29:J124,3,FALSE)</f>
        <v>#N/A</v>
      </c>
      <c r="F30" s="250" t="e">
        <f t="shared" si="0"/>
        <v>#N/A</v>
      </c>
    </row>
    <row r="31" spans="5:6" x14ac:dyDescent="0.3">
      <c r="E31" s="248" t="e">
        <f>VLOOKUP(A31,EF!H30:J125,3,FALSE)</f>
        <v>#N/A</v>
      </c>
      <c r="F31" s="250" t="e">
        <f t="shared" si="0"/>
        <v>#N/A</v>
      </c>
    </row>
    <row r="32" spans="5:6" x14ac:dyDescent="0.3">
      <c r="E32" s="248" t="e">
        <f>VLOOKUP(A32,EF!H31:J126,3,FALSE)</f>
        <v>#N/A</v>
      </c>
      <c r="F32" s="250" t="e">
        <f t="shared" si="0"/>
        <v>#N/A</v>
      </c>
    </row>
    <row r="33" spans="5:5" x14ac:dyDescent="0.3">
      <c r="E33" s="248" t="e">
        <f>VLOOKUP(A33,EF!H32:J127,3,FALSE)</f>
        <v>#N/A</v>
      </c>
    </row>
    <row r="34" spans="5:5" x14ac:dyDescent="0.3">
      <c r="E34" s="248" t="e">
        <f>VLOOKUP(A34,EF!H33:J128,3,FALSE)</f>
        <v>#N/A</v>
      </c>
    </row>
    <row r="35" spans="5:5" x14ac:dyDescent="0.3">
      <c r="E35" s="248" t="e">
        <f>VLOOKUP(A35,EF!H34:J129,3,FALSE)</f>
        <v>#N/A</v>
      </c>
    </row>
    <row r="36" spans="5:5" x14ac:dyDescent="0.3">
      <c r="E36" s="248" t="e">
        <f>VLOOKUP(A36,EF!H35:J130,3,FALSE)</f>
        <v>#N/A</v>
      </c>
    </row>
    <row r="37" spans="5:5" x14ac:dyDescent="0.3">
      <c r="E37" s="248" t="e">
        <f>VLOOKUP(A37,EF!H36:J131,3,FALSE)</f>
        <v>#N/A</v>
      </c>
    </row>
    <row r="38" spans="5:5" x14ac:dyDescent="0.3">
      <c r="E38" s="248" t="e">
        <f>VLOOKUP(A38,EF!H37:J132,3,FALSE)</f>
        <v>#N/A</v>
      </c>
    </row>
    <row r="39" spans="5:5" x14ac:dyDescent="0.3">
      <c r="E39" s="248" t="e">
        <f>VLOOKUP(A39,EF!H38:J133,3,FALSE)</f>
        <v>#N/A</v>
      </c>
    </row>
    <row r="40" spans="5:5" x14ac:dyDescent="0.3">
      <c r="E40" s="248" t="e">
        <f>VLOOKUP(A40,EF!H39:J134,3,FALSE)</f>
        <v>#N/A</v>
      </c>
    </row>
    <row r="41" spans="5:5" x14ac:dyDescent="0.3">
      <c r="E41" s="248" t="e">
        <f>VLOOKUP(A41,EF!H40:J135,3,FALSE)</f>
        <v>#N/A</v>
      </c>
    </row>
    <row r="42" spans="5:5" x14ac:dyDescent="0.3">
      <c r="E42" s="248" t="e">
        <f>VLOOKUP(A42,EF!H41:J136,3,FALSE)</f>
        <v>#N/A</v>
      </c>
    </row>
    <row r="43" spans="5:5" x14ac:dyDescent="0.3">
      <c r="E43" s="248" t="e">
        <f>VLOOKUP(A43,EF!H42:J137,3,FALSE)</f>
        <v>#N/A</v>
      </c>
    </row>
    <row r="44" spans="5:5" x14ac:dyDescent="0.3">
      <c r="E44" s="248" t="e">
        <f>VLOOKUP(A44,EF!H43:J138,3,FALSE)</f>
        <v>#N/A</v>
      </c>
    </row>
    <row r="45" spans="5:5" x14ac:dyDescent="0.3">
      <c r="E45" s="248" t="e">
        <f>VLOOKUP(A45,EF!H44:J139,3,FALSE)</f>
        <v>#N/A</v>
      </c>
    </row>
    <row r="46" spans="5:5" x14ac:dyDescent="0.3">
      <c r="E46" s="248" t="e">
        <f>VLOOKUP(A46,EF!H45:J140,3,FALSE)</f>
        <v>#N/A</v>
      </c>
    </row>
    <row r="47" spans="5:5" x14ac:dyDescent="0.3">
      <c r="E47" s="248" t="e">
        <f>VLOOKUP(A47,EF!H46:J141,3,FALSE)</f>
        <v>#N/A</v>
      </c>
    </row>
    <row r="48" spans="5:5" x14ac:dyDescent="0.3">
      <c r="E48" s="248" t="e">
        <f>VLOOKUP(A48,EF!H47:J142,3,FALSE)</f>
        <v>#N/A</v>
      </c>
    </row>
    <row r="49" spans="5:5" x14ac:dyDescent="0.3">
      <c r="E49" s="248" t="e">
        <f>VLOOKUP(A49,EF!H48:J143,3,FALSE)</f>
        <v>#N/A</v>
      </c>
    </row>
    <row r="50" spans="5:5" x14ac:dyDescent="0.3">
      <c r="E50" s="248" t="e">
        <f>VLOOKUP(A50,EF!H49:J144,3,FALSE)</f>
        <v>#N/A</v>
      </c>
    </row>
    <row r="51" spans="5:5" x14ac:dyDescent="0.3">
      <c r="E51" s="248" t="e">
        <f>VLOOKUP(A51,EF!H50:J145,3,FALSE)</f>
        <v>#N/A</v>
      </c>
    </row>
    <row r="52" spans="5:5" x14ac:dyDescent="0.3">
      <c r="E52" s="248" t="e">
        <f>VLOOKUP(A52,EF!H51:J146,3,FALSE)</f>
        <v>#N/A</v>
      </c>
    </row>
    <row r="53" spans="5:5" x14ac:dyDescent="0.3">
      <c r="E53" s="248" t="e">
        <f>VLOOKUP(A53,EF!H52:J147,3,FALSE)</f>
        <v>#N/A</v>
      </c>
    </row>
    <row r="54" spans="5:5" x14ac:dyDescent="0.3">
      <c r="E54" s="248" t="e">
        <f>VLOOKUP(A54,EF!H53:J148,3,FALSE)</f>
        <v>#N/A</v>
      </c>
    </row>
    <row r="55" spans="5:5" x14ac:dyDescent="0.3">
      <c r="E55" s="248" t="e">
        <f>VLOOKUP(A55,EF!H54:J149,3,FALSE)</f>
        <v>#N/A</v>
      </c>
    </row>
    <row r="56" spans="5:5" x14ac:dyDescent="0.3">
      <c r="E56" s="248" t="e">
        <f>VLOOKUP(A56,EF!H55:J150,3,FALSE)</f>
        <v>#N/A</v>
      </c>
    </row>
    <row r="57" spans="5:5" x14ac:dyDescent="0.3">
      <c r="E57" s="248" t="e">
        <f>VLOOKUP(A57,EF!H56:J151,3,FALSE)</f>
        <v>#N/A</v>
      </c>
    </row>
    <row r="58" spans="5:5" x14ac:dyDescent="0.3">
      <c r="E58" s="248" t="e">
        <f>VLOOKUP(A58,EF!H57:J152,3,FALSE)</f>
        <v>#N/A</v>
      </c>
    </row>
    <row r="59" spans="5:5" x14ac:dyDescent="0.3">
      <c r="E59" s="248" t="e">
        <f>VLOOKUP(A59,EF!H58:J153,3,FALSE)</f>
        <v>#N/A</v>
      </c>
    </row>
    <row r="60" spans="5:5" x14ac:dyDescent="0.3">
      <c r="E60" s="248" t="e">
        <f>VLOOKUP(A60,EF!H59:J154,3,FALSE)</f>
        <v>#N/A</v>
      </c>
    </row>
    <row r="61" spans="5:5" x14ac:dyDescent="0.3">
      <c r="E61" s="248" t="e">
        <f>VLOOKUP(A61,EF!H60:J155,3,FALSE)</f>
        <v>#N/A</v>
      </c>
    </row>
    <row r="62" spans="5:5" x14ac:dyDescent="0.3">
      <c r="E62" s="248" t="e">
        <f>VLOOKUP(A62,EF!H61:J156,3,FALSE)</f>
        <v>#N/A</v>
      </c>
    </row>
    <row r="63" spans="5:5" x14ac:dyDescent="0.3">
      <c r="E63" s="248" t="e">
        <f>VLOOKUP(A63,EF!H62:J157,3,FALSE)</f>
        <v>#N/A</v>
      </c>
    </row>
    <row r="64" spans="5:5" x14ac:dyDescent="0.3">
      <c r="E64" s="248" t="e">
        <f>VLOOKUP(A64,EF!H63:J158,3,FALSE)</f>
        <v>#N/A</v>
      </c>
    </row>
    <row r="65" spans="5:5" x14ac:dyDescent="0.3">
      <c r="E65" s="248" t="e">
        <f>VLOOKUP(A65,EF!H64:J159,3,FALSE)</f>
        <v>#N/A</v>
      </c>
    </row>
    <row r="66" spans="5:5" x14ac:dyDescent="0.3">
      <c r="E66" s="248" t="e">
        <f>VLOOKUP(A66,EF!H65:J160,3,FALSE)</f>
        <v>#N/A</v>
      </c>
    </row>
    <row r="67" spans="5:5" x14ac:dyDescent="0.3">
      <c r="E67" s="248" t="e">
        <f>VLOOKUP(A67,EF!H66:J161,3,FALSE)</f>
        <v>#N/A</v>
      </c>
    </row>
    <row r="68" spans="5:5" x14ac:dyDescent="0.3">
      <c r="E68" s="248" t="e">
        <f>VLOOKUP(A68,EF!H67:J162,3,FALSE)</f>
        <v>#N/A</v>
      </c>
    </row>
    <row r="69" spans="5:5" x14ac:dyDescent="0.3">
      <c r="E69" s="248" t="e">
        <f>VLOOKUP(A69,EF!H68:J163,3,FALSE)</f>
        <v>#N/A</v>
      </c>
    </row>
    <row r="70" spans="5:5" x14ac:dyDescent="0.3">
      <c r="E70" s="248" t="e">
        <f>VLOOKUP(A70,EF!H69:J164,3,FALSE)</f>
        <v>#N/A</v>
      </c>
    </row>
    <row r="71" spans="5:5" x14ac:dyDescent="0.3">
      <c r="E71" s="248" t="e">
        <f>VLOOKUP(A71,EF!H70:J165,3,FALSE)</f>
        <v>#N/A</v>
      </c>
    </row>
    <row r="72" spans="5:5" x14ac:dyDescent="0.3">
      <c r="E72" s="248" t="e">
        <f>VLOOKUP(A72,EF!H71:J166,3,FALSE)</f>
        <v>#N/A</v>
      </c>
    </row>
    <row r="73" spans="5:5" x14ac:dyDescent="0.3">
      <c r="E73" s="248" t="e">
        <f>VLOOKUP(A73,EF!H72:J167,3,FALSE)</f>
        <v>#N/A</v>
      </c>
    </row>
    <row r="74" spans="5:5" x14ac:dyDescent="0.3">
      <c r="E74" s="248" t="e">
        <f>VLOOKUP(A74,EF!H73:J168,3,FALSE)</f>
        <v>#N/A</v>
      </c>
    </row>
    <row r="75" spans="5:5" x14ac:dyDescent="0.3">
      <c r="E75" s="248" t="e">
        <f>VLOOKUP(A75,EF!H74:J169,3,FALSE)</f>
        <v>#N/A</v>
      </c>
    </row>
    <row r="76" spans="5:5" x14ac:dyDescent="0.3">
      <c r="E76" s="248" t="e">
        <f>VLOOKUP(A76,EF!H75:J170,3,FALSE)</f>
        <v>#N/A</v>
      </c>
    </row>
    <row r="77" spans="5:5" x14ac:dyDescent="0.3">
      <c r="E77" s="248" t="e">
        <f>VLOOKUP(A77,EF!H76:J171,3,FALSE)</f>
        <v>#N/A</v>
      </c>
    </row>
    <row r="78" spans="5:5" x14ac:dyDescent="0.3">
      <c r="E78" s="248" t="e">
        <f>VLOOKUP(A78,EF!H77:J172,3,FALSE)</f>
        <v>#N/A</v>
      </c>
    </row>
    <row r="79" spans="5:5" x14ac:dyDescent="0.3">
      <c r="E79" s="248" t="e">
        <f>VLOOKUP(A79,EF!H78:J173,3,FALSE)</f>
        <v>#N/A</v>
      </c>
    </row>
    <row r="80" spans="5:5" x14ac:dyDescent="0.3">
      <c r="E80" s="248" t="e">
        <f>VLOOKUP(A80,EF!H79:J174,3,FALSE)</f>
        <v>#N/A</v>
      </c>
    </row>
    <row r="81" spans="5:5" x14ac:dyDescent="0.3">
      <c r="E81" s="248" t="e">
        <f>VLOOKUP(A81,EF!H80:J175,3,FALSE)</f>
        <v>#N/A</v>
      </c>
    </row>
    <row r="82" spans="5:5" x14ac:dyDescent="0.3">
      <c r="E82" s="248" t="e">
        <f>VLOOKUP(A82,EF!H81:J176,3,FALSE)</f>
        <v>#N/A</v>
      </c>
    </row>
    <row r="83" spans="5:5" x14ac:dyDescent="0.3">
      <c r="E83" s="248" t="e">
        <f>VLOOKUP(A83,EF!H82:J177,3,FALSE)</f>
        <v>#N/A</v>
      </c>
    </row>
    <row r="84" spans="5:5" x14ac:dyDescent="0.3">
      <c r="E84" s="248" t="e">
        <f>VLOOKUP(A84,EF!H83:J178,3,FALSE)</f>
        <v>#N/A</v>
      </c>
    </row>
    <row r="85" spans="5:5" x14ac:dyDescent="0.3">
      <c r="E85" s="248" t="e">
        <f>VLOOKUP(A85,EF!H84:J179,3,FALSE)</f>
        <v>#N/A</v>
      </c>
    </row>
    <row r="86" spans="5:5" x14ac:dyDescent="0.3">
      <c r="E86" s="248" t="e">
        <f>VLOOKUP(A86,EF!H85:J180,3,FALSE)</f>
        <v>#N/A</v>
      </c>
    </row>
    <row r="87" spans="5:5" x14ac:dyDescent="0.3">
      <c r="E87" s="248" t="e">
        <f>VLOOKUP(A87,EF!H86:J181,3,FALSE)</f>
        <v>#N/A</v>
      </c>
    </row>
    <row r="88" spans="5:5" x14ac:dyDescent="0.3">
      <c r="E88" s="248" t="e">
        <f>VLOOKUP(A88,EF!H87:J182,3,FALSE)</f>
        <v>#N/A</v>
      </c>
    </row>
    <row r="89" spans="5:5" x14ac:dyDescent="0.3">
      <c r="E89" s="248" t="e">
        <f>VLOOKUP(A89,EF!H88:J183,3,FALSE)</f>
        <v>#N/A</v>
      </c>
    </row>
    <row r="90" spans="5:5" x14ac:dyDescent="0.3">
      <c r="E90" s="248" t="e">
        <f>VLOOKUP(A90,EF!H89:J184,3,FALSE)</f>
        <v>#N/A</v>
      </c>
    </row>
    <row r="91" spans="5:5" x14ac:dyDescent="0.3">
      <c r="E91" s="248" t="e">
        <f>VLOOKUP(A91,EF!H90:J185,3,FALSE)</f>
        <v>#N/A</v>
      </c>
    </row>
    <row r="92" spans="5:5" x14ac:dyDescent="0.3">
      <c r="E92" s="248" t="e">
        <f>VLOOKUP(A92,EF!H91:J186,3,FALSE)</f>
        <v>#N/A</v>
      </c>
    </row>
    <row r="93" spans="5:5" x14ac:dyDescent="0.3">
      <c r="E93" s="248" t="e">
        <f>VLOOKUP(A93,EF!H92:J187,3,FALSE)</f>
        <v>#N/A</v>
      </c>
    </row>
    <row r="94" spans="5:5" x14ac:dyDescent="0.3">
      <c r="E94" s="248" t="e">
        <f>VLOOKUP(A94,EF!H93:J188,3,FALSE)</f>
        <v>#N/A</v>
      </c>
    </row>
    <row r="95" spans="5:5" x14ac:dyDescent="0.3">
      <c r="E95" s="248" t="e">
        <f>VLOOKUP(A95,EF!H94:J189,3,FALSE)</f>
        <v>#N/A</v>
      </c>
    </row>
    <row r="96" spans="5:5" x14ac:dyDescent="0.3">
      <c r="E96" s="248" t="e">
        <f>VLOOKUP(A96,EF!H95:J190,3,FALSE)</f>
        <v>#N/A</v>
      </c>
    </row>
    <row r="97" spans="5:5" x14ac:dyDescent="0.3">
      <c r="E97" s="248" t="e">
        <f>VLOOKUP(A97,EF!H96:J191,3,FALSE)</f>
        <v>#N/A</v>
      </c>
    </row>
    <row r="98" spans="5:5" x14ac:dyDescent="0.3">
      <c r="E98" s="248" t="e">
        <f>VLOOKUP(A98,EF!H97:J192,3,FALSE)</f>
        <v>#N/A</v>
      </c>
    </row>
    <row r="99" spans="5:5" x14ac:dyDescent="0.3">
      <c r="E99" s="248" t="e">
        <f>VLOOKUP(A99,EF!H98:J193,3,FALSE)</f>
        <v>#N/A</v>
      </c>
    </row>
    <row r="100" spans="5:5" x14ac:dyDescent="0.3">
      <c r="E100" s="248" t="e">
        <f>VLOOKUP(A100,EF!H99:J194,3,FALSE)</f>
        <v>#N/A</v>
      </c>
    </row>
    <row r="101" spans="5:5" x14ac:dyDescent="0.3">
      <c r="E101" s="248" t="e">
        <f>VLOOKUP(A101,EF!H100:J195,3,FALSE)</f>
        <v>#N/A</v>
      </c>
    </row>
    <row r="102" spans="5:5" x14ac:dyDescent="0.3">
      <c r="E102" s="248" t="e">
        <f>VLOOKUP(A102,EF!H101:J196,3,FALSE)</f>
        <v>#N/A</v>
      </c>
    </row>
    <row r="103" spans="5:5" x14ac:dyDescent="0.3">
      <c r="E103" s="248" t="e">
        <f>VLOOKUP(A103,EF!H102:J197,3,FALSE)</f>
        <v>#N/A</v>
      </c>
    </row>
    <row r="104" spans="5:5" x14ac:dyDescent="0.3">
      <c r="E104" s="248" t="e">
        <f>VLOOKUP(A104,EF!H103:J198,3,FALSE)</f>
        <v>#N/A</v>
      </c>
    </row>
    <row r="105" spans="5:5" x14ac:dyDescent="0.3">
      <c r="E105" s="248" t="e">
        <f>VLOOKUP(A105,EF!H104:J199,3,FALSE)</f>
        <v>#N/A</v>
      </c>
    </row>
    <row r="106" spans="5:5" x14ac:dyDescent="0.3">
      <c r="E106" s="248" t="e">
        <f>VLOOKUP(A106,EF!H105:J200,3,FALSE)</f>
        <v>#N/A</v>
      </c>
    </row>
    <row r="107" spans="5:5" x14ac:dyDescent="0.3">
      <c r="E107" s="248" t="e">
        <f>VLOOKUP(A107,EF!H106:J201,3,FALSE)</f>
        <v>#N/A</v>
      </c>
    </row>
    <row r="108" spans="5:5" x14ac:dyDescent="0.3">
      <c r="E108" s="248" t="e">
        <f>VLOOKUP(A108,EF!H107:J202,3,FALSE)</f>
        <v>#N/A</v>
      </c>
    </row>
    <row r="109" spans="5:5" x14ac:dyDescent="0.3">
      <c r="E109" s="248" t="e">
        <f>VLOOKUP(A109,EF!H108:J203,3,FALSE)</f>
        <v>#N/A</v>
      </c>
    </row>
    <row r="110" spans="5:5" x14ac:dyDescent="0.3">
      <c r="E110" s="248" t="e">
        <f>VLOOKUP(A110,EF!H109:J204,3,FALSE)</f>
        <v>#N/A</v>
      </c>
    </row>
    <row r="111" spans="5:5" x14ac:dyDescent="0.3">
      <c r="E111" s="248" t="e">
        <f>VLOOKUP(A111,EF!H110:J205,3,FALSE)</f>
        <v>#N/A</v>
      </c>
    </row>
    <row r="112" spans="5:5" x14ac:dyDescent="0.3">
      <c r="E112" s="248" t="e">
        <f>VLOOKUP(A112,EF!H111:J206,3,FALSE)</f>
        <v>#N/A</v>
      </c>
    </row>
    <row r="113" spans="5:5" x14ac:dyDescent="0.3">
      <c r="E113" s="248" t="e">
        <f>VLOOKUP(A113,EF!H112:J207,3,FALSE)</f>
        <v>#N/A</v>
      </c>
    </row>
    <row r="114" spans="5:5" x14ac:dyDescent="0.3">
      <c r="E114" s="248" t="e">
        <f>VLOOKUP(A114,EF!H113:J208,3,FALSE)</f>
        <v>#N/A</v>
      </c>
    </row>
    <row r="115" spans="5:5" x14ac:dyDescent="0.3">
      <c r="E115" s="248" t="e">
        <f>VLOOKUP(A115,EF!H114:J209,3,FALSE)</f>
        <v>#N/A</v>
      </c>
    </row>
    <row r="116" spans="5:5" x14ac:dyDescent="0.3">
      <c r="E116" s="248" t="e">
        <f>VLOOKUP(A116,EF!H115:J210,3,FALSE)</f>
        <v>#N/A</v>
      </c>
    </row>
    <row r="117" spans="5:5" x14ac:dyDescent="0.3">
      <c r="E117" s="248" t="e">
        <f>VLOOKUP(A117,EF!H116:J211,3,FALSE)</f>
        <v>#N/A</v>
      </c>
    </row>
    <row r="118" spans="5:5" x14ac:dyDescent="0.3">
      <c r="E118" s="248" t="e">
        <f>VLOOKUP(A118,EF!H117:J212,3,FALSE)</f>
        <v>#N/A</v>
      </c>
    </row>
    <row r="119" spans="5:5" x14ac:dyDescent="0.3">
      <c r="E119" s="248" t="e">
        <f>VLOOKUP(A119,EF!H118:J213,3,FALSE)</f>
        <v>#N/A</v>
      </c>
    </row>
    <row r="120" spans="5:5" x14ac:dyDescent="0.3">
      <c r="E120" s="248" t="e">
        <f>VLOOKUP(A120,EF!H119:J214,3,FALSE)</f>
        <v>#N/A</v>
      </c>
    </row>
    <row r="121" spans="5:5" x14ac:dyDescent="0.3">
      <c r="E121" s="248" t="e">
        <f>VLOOKUP(A121,EF!H120:J215,3,FALSE)</f>
        <v>#N/A</v>
      </c>
    </row>
    <row r="122" spans="5:5" x14ac:dyDescent="0.3">
      <c r="E122" s="248" t="e">
        <f>VLOOKUP(A122,EF!H121:J216,3,FALSE)</f>
        <v>#N/A</v>
      </c>
    </row>
  </sheetData>
  <mergeCells count="1">
    <mergeCell ref="A1:F1"/>
  </mergeCells>
  <phoneticPr fontId="1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4BA6371-3243-4F31-B5DA-B7B720C0F75C}">
          <x14:formula1>
            <xm:f>EF!$H$2:$H$97</xm:f>
          </x14:formula1>
          <xm:sqref>A3:A118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47F4-C5AD-4A89-8FF6-BF3ABAAEA462}">
  <dimension ref="A1:W362"/>
  <sheetViews>
    <sheetView topLeftCell="A112" workbookViewId="0">
      <selection activeCell="C47" sqref="C47"/>
    </sheetView>
  </sheetViews>
  <sheetFormatPr defaultColWidth="8.77734375" defaultRowHeight="16.5" x14ac:dyDescent="0.3"/>
  <cols>
    <col min="1" max="1" width="33" style="60" bestFit="1" customWidth="1"/>
    <col min="2" max="2" width="26.88671875" style="60" bestFit="1" customWidth="1"/>
    <col min="3" max="4" width="19.33203125" style="60" bestFit="1" customWidth="1"/>
    <col min="5" max="5" width="19.88671875" style="60" bestFit="1" customWidth="1"/>
    <col min="6" max="6" width="20.109375" style="60" bestFit="1" customWidth="1"/>
    <col min="7" max="7" width="21.109375" style="60" bestFit="1" customWidth="1"/>
    <col min="8" max="8" width="28.88671875" style="60" bestFit="1" customWidth="1"/>
    <col min="9" max="9" width="8.77734375" style="60"/>
    <col min="10" max="10" width="19.33203125" style="60" bestFit="1" customWidth="1"/>
    <col min="11" max="11" width="8.77734375" style="60"/>
    <col min="12" max="12" width="20.6640625" style="60" bestFit="1" customWidth="1"/>
    <col min="13" max="13" width="34.6640625" style="250" bestFit="1" customWidth="1"/>
    <col min="14" max="14" width="22.21875" style="254" bestFit="1" customWidth="1"/>
    <col min="15" max="15" width="8.5546875" style="255" customWidth="1"/>
    <col min="16" max="16" width="20.6640625" style="60" bestFit="1" customWidth="1"/>
    <col min="17" max="17" width="22.33203125" style="60" bestFit="1" customWidth="1"/>
    <col min="18" max="18" width="22.109375" style="60" bestFit="1" customWidth="1"/>
    <col min="19" max="19" width="22.6640625" style="60" bestFit="1" customWidth="1"/>
    <col min="20" max="16384" width="8.77734375" style="60"/>
  </cols>
  <sheetData>
    <row r="1" spans="1:15" ht="18" x14ac:dyDescent="0.35">
      <c r="A1" s="251" t="s">
        <v>1017</v>
      </c>
      <c r="B1" s="251" t="s">
        <v>844</v>
      </c>
      <c r="C1" s="252" t="s">
        <v>1018</v>
      </c>
      <c r="D1" s="248" t="s">
        <v>418</v>
      </c>
      <c r="E1" s="248" t="s">
        <v>1019</v>
      </c>
      <c r="F1" s="253">
        <v>0.21232999999999999</v>
      </c>
      <c r="G1" s="250" t="s">
        <v>1480</v>
      </c>
      <c r="H1" s="251" t="s">
        <v>1020</v>
      </c>
      <c r="I1" s="251" t="s">
        <v>844</v>
      </c>
      <c r="J1" s="252" t="s">
        <v>1018</v>
      </c>
      <c r="M1" s="250" t="s">
        <v>1021</v>
      </c>
      <c r="N1" s="254" t="s">
        <v>1022</v>
      </c>
      <c r="O1" s="255">
        <v>0.1</v>
      </c>
    </row>
    <row r="2" spans="1:15" x14ac:dyDescent="0.3">
      <c r="A2" s="537" t="s">
        <v>1023</v>
      </c>
      <c r="B2" s="252" t="s">
        <v>536</v>
      </c>
      <c r="C2" s="256">
        <v>3033.32</v>
      </c>
      <c r="D2" s="248" t="s">
        <v>418</v>
      </c>
      <c r="E2" s="248" t="s">
        <v>1024</v>
      </c>
      <c r="F2" s="253">
        <v>0.35116999999999998</v>
      </c>
      <c r="G2" s="250" t="s">
        <v>1025</v>
      </c>
      <c r="H2" s="252" t="s">
        <v>1026</v>
      </c>
      <c r="I2" s="252" t="s">
        <v>33</v>
      </c>
      <c r="J2" s="257">
        <v>14800</v>
      </c>
      <c r="M2" s="250" t="s">
        <v>1027</v>
      </c>
      <c r="N2" s="254">
        <v>0</v>
      </c>
      <c r="O2" s="255">
        <f>N2*$O$1</f>
        <v>0</v>
      </c>
    </row>
    <row r="3" spans="1:15" x14ac:dyDescent="0.3">
      <c r="A3" s="538"/>
      <c r="B3" s="252" t="s">
        <v>1008</v>
      </c>
      <c r="C3" s="256">
        <v>1.74529</v>
      </c>
      <c r="H3" s="252" t="s">
        <v>1028</v>
      </c>
      <c r="I3" s="252" t="s">
        <v>33</v>
      </c>
      <c r="J3" s="257">
        <v>675</v>
      </c>
      <c r="M3" s="250" t="s">
        <v>1029</v>
      </c>
      <c r="N3" s="254">
        <v>0.45</v>
      </c>
      <c r="O3" s="255">
        <f t="shared" ref="O3:O66" si="0">N3*$O$1</f>
        <v>4.5000000000000005E-2</v>
      </c>
    </row>
    <row r="4" spans="1:15" x14ac:dyDescent="0.3">
      <c r="A4" s="538"/>
      <c r="B4" s="252" t="s">
        <v>1030</v>
      </c>
      <c r="C4" s="256">
        <v>0.24106</v>
      </c>
      <c r="H4" s="252" t="s">
        <v>1016</v>
      </c>
      <c r="I4" s="252" t="s">
        <v>33</v>
      </c>
      <c r="J4" s="257">
        <v>92</v>
      </c>
      <c r="M4" s="250" t="s">
        <v>1031</v>
      </c>
      <c r="N4" s="254">
        <v>0.1</v>
      </c>
      <c r="O4" s="255">
        <f t="shared" si="0"/>
        <v>1.0000000000000002E-2</v>
      </c>
    </row>
    <row r="5" spans="1:15" x14ac:dyDescent="0.3">
      <c r="A5" s="539"/>
      <c r="B5" s="252" t="s">
        <v>1032</v>
      </c>
      <c r="C5" s="256">
        <v>0.22239999999999999</v>
      </c>
      <c r="H5" s="252" t="s">
        <v>1033</v>
      </c>
      <c r="I5" s="252" t="s">
        <v>33</v>
      </c>
      <c r="J5" s="257">
        <v>3500</v>
      </c>
      <c r="M5" s="250" t="s">
        <v>1034</v>
      </c>
      <c r="N5" s="254">
        <v>0.34</v>
      </c>
      <c r="O5" s="255">
        <f t="shared" si="0"/>
        <v>3.4000000000000002E-2</v>
      </c>
    </row>
    <row r="6" spans="1:15" x14ac:dyDescent="0.3">
      <c r="A6" s="537" t="s">
        <v>1035</v>
      </c>
      <c r="B6" s="252" t="s">
        <v>536</v>
      </c>
      <c r="C6" s="256">
        <v>2539.25</v>
      </c>
      <c r="H6" s="252" t="s">
        <v>1036</v>
      </c>
      <c r="I6" s="252" t="s">
        <v>33</v>
      </c>
      <c r="J6" s="257">
        <v>1100</v>
      </c>
      <c r="M6" s="250" t="s">
        <v>1037</v>
      </c>
      <c r="N6" s="254">
        <v>0.26</v>
      </c>
      <c r="O6" s="255">
        <f t="shared" si="0"/>
        <v>2.6000000000000002E-2</v>
      </c>
    </row>
    <row r="7" spans="1:15" x14ac:dyDescent="0.3">
      <c r="A7" s="538"/>
      <c r="B7" s="252" t="s">
        <v>1008</v>
      </c>
      <c r="C7" s="256">
        <v>0.44435999999999998</v>
      </c>
      <c r="H7" s="252" t="s">
        <v>1038</v>
      </c>
      <c r="I7" s="252" t="s">
        <v>33</v>
      </c>
      <c r="J7" s="257">
        <v>1430</v>
      </c>
      <c r="M7" s="250" t="s">
        <v>1039</v>
      </c>
      <c r="N7" s="254">
        <v>0.26</v>
      </c>
      <c r="O7" s="255">
        <f t="shared" si="0"/>
        <v>2.6000000000000002E-2</v>
      </c>
    </row>
    <row r="8" spans="1:15" x14ac:dyDescent="0.3">
      <c r="A8" s="538"/>
      <c r="B8" s="252" t="s">
        <v>1030</v>
      </c>
      <c r="C8" s="256">
        <v>0.20227000000000001</v>
      </c>
      <c r="H8" s="252" t="s">
        <v>1040</v>
      </c>
      <c r="I8" s="252" t="s">
        <v>33</v>
      </c>
      <c r="J8" s="257">
        <v>353</v>
      </c>
      <c r="M8" s="250" t="s">
        <v>1041</v>
      </c>
      <c r="N8" s="254">
        <v>0.34</v>
      </c>
      <c r="O8" s="255">
        <f t="shared" si="0"/>
        <v>3.4000000000000002E-2</v>
      </c>
    </row>
    <row r="9" spans="1:15" x14ac:dyDescent="0.3">
      <c r="A9" s="539"/>
      <c r="B9" s="252" t="s">
        <v>1032</v>
      </c>
      <c r="C9" s="256">
        <v>0.18253999999999998</v>
      </c>
      <c r="H9" s="252" t="s">
        <v>1042</v>
      </c>
      <c r="I9" s="252" t="s">
        <v>33</v>
      </c>
      <c r="J9" s="257">
        <v>4470</v>
      </c>
      <c r="M9" s="250" t="s">
        <v>1043</v>
      </c>
      <c r="N9" s="254">
        <v>0.21</v>
      </c>
      <c r="O9" s="255">
        <f t="shared" si="0"/>
        <v>2.1000000000000001E-2</v>
      </c>
    </row>
    <row r="10" spans="1:15" x14ac:dyDescent="0.3">
      <c r="A10" s="537" t="s">
        <v>1044</v>
      </c>
      <c r="B10" s="252" t="s">
        <v>536</v>
      </c>
      <c r="C10" s="256">
        <v>2559.17</v>
      </c>
      <c r="H10" s="252" t="s">
        <v>1045</v>
      </c>
      <c r="I10" s="252" t="s">
        <v>33</v>
      </c>
      <c r="J10" s="257">
        <v>124</v>
      </c>
      <c r="M10" s="250" t="s">
        <v>1046</v>
      </c>
      <c r="N10" s="254">
        <v>0</v>
      </c>
      <c r="O10" s="255">
        <f t="shared" si="0"/>
        <v>0</v>
      </c>
    </row>
    <row r="11" spans="1:15" x14ac:dyDescent="0.3">
      <c r="A11" s="538"/>
      <c r="B11" s="252" t="s">
        <v>1008</v>
      </c>
      <c r="C11" s="256">
        <v>1.1579999999999999</v>
      </c>
      <c r="H11" s="252" t="s">
        <v>1047</v>
      </c>
      <c r="I11" s="252" t="s">
        <v>33</v>
      </c>
      <c r="J11" s="257">
        <v>3220</v>
      </c>
      <c r="M11" s="250" t="s">
        <v>1048</v>
      </c>
      <c r="N11" s="254">
        <v>0</v>
      </c>
      <c r="O11" s="255">
        <f t="shared" si="0"/>
        <v>0</v>
      </c>
    </row>
    <row r="12" spans="1:15" x14ac:dyDescent="0.3">
      <c r="A12" s="538"/>
      <c r="B12" s="252" t="s">
        <v>1030</v>
      </c>
      <c r="C12" s="256">
        <v>0.20386000000000001</v>
      </c>
      <c r="H12" s="252" t="s">
        <v>1049</v>
      </c>
      <c r="I12" s="252" t="s">
        <v>33</v>
      </c>
      <c r="J12" s="257">
        <v>9810</v>
      </c>
      <c r="M12" s="250" t="s">
        <v>1050</v>
      </c>
      <c r="N12" s="254">
        <v>0</v>
      </c>
      <c r="O12" s="255">
        <f t="shared" si="0"/>
        <v>0</v>
      </c>
    </row>
    <row r="13" spans="1:15" x14ac:dyDescent="0.3">
      <c r="A13" s="539"/>
      <c r="B13" s="252" t="s">
        <v>1032</v>
      </c>
      <c r="C13" s="256">
        <v>0.18396999999999999</v>
      </c>
      <c r="H13" s="252" t="s">
        <v>1051</v>
      </c>
      <c r="I13" s="252" t="s">
        <v>33</v>
      </c>
      <c r="J13" s="257">
        <v>1030</v>
      </c>
      <c r="M13" s="250" t="s">
        <v>1052</v>
      </c>
      <c r="N13" s="254">
        <v>0.27</v>
      </c>
      <c r="O13" s="255">
        <f t="shared" si="0"/>
        <v>2.7000000000000003E-2</v>
      </c>
    </row>
    <row r="14" spans="1:15" x14ac:dyDescent="0.3">
      <c r="A14" s="537" t="s">
        <v>978</v>
      </c>
      <c r="B14" s="252" t="s">
        <v>536</v>
      </c>
      <c r="C14" s="256">
        <v>2939.29</v>
      </c>
      <c r="H14" s="252" t="s">
        <v>1053</v>
      </c>
      <c r="I14" s="252" t="s">
        <v>33</v>
      </c>
      <c r="J14" s="257">
        <v>1640</v>
      </c>
      <c r="M14" s="250" t="s">
        <v>1054</v>
      </c>
      <c r="N14" s="254">
        <v>0.27</v>
      </c>
      <c r="O14" s="255">
        <f t="shared" si="0"/>
        <v>2.7000000000000003E-2</v>
      </c>
    </row>
    <row r="15" spans="1:15" x14ac:dyDescent="0.3">
      <c r="A15" s="538"/>
      <c r="B15" s="252" t="s">
        <v>1008</v>
      </c>
      <c r="C15" s="256">
        <v>1.5570900000000001</v>
      </c>
      <c r="H15" s="252" t="s">
        <v>1055</v>
      </c>
      <c r="I15" s="252" t="s">
        <v>33</v>
      </c>
      <c r="J15" s="257">
        <v>7390</v>
      </c>
      <c r="M15" s="250" t="s">
        <v>1056</v>
      </c>
      <c r="N15" s="254">
        <v>0</v>
      </c>
      <c r="O15" s="255">
        <f t="shared" si="0"/>
        <v>0</v>
      </c>
    </row>
    <row r="16" spans="1:15" x14ac:dyDescent="0.3">
      <c r="A16" s="538"/>
      <c r="B16" s="252" t="s">
        <v>1030</v>
      </c>
      <c r="C16" s="256">
        <v>0.23030999999999999</v>
      </c>
      <c r="H16" s="252" t="s">
        <v>1057</v>
      </c>
      <c r="I16" s="252" t="s">
        <v>33</v>
      </c>
      <c r="J16" s="257">
        <v>12200</v>
      </c>
      <c r="M16" s="250" t="s">
        <v>338</v>
      </c>
      <c r="N16" s="254">
        <v>0</v>
      </c>
      <c r="O16" s="255">
        <f t="shared" si="0"/>
        <v>0</v>
      </c>
    </row>
    <row r="17" spans="1:15" x14ac:dyDescent="0.3">
      <c r="A17" s="539"/>
      <c r="B17" s="252" t="s">
        <v>1032</v>
      </c>
      <c r="C17" s="256">
        <v>0.21448999999999999</v>
      </c>
      <c r="H17" s="252" t="s">
        <v>1058</v>
      </c>
      <c r="I17" s="252" t="s">
        <v>33</v>
      </c>
      <c r="J17" s="257">
        <v>8830</v>
      </c>
      <c r="M17" s="250" t="s">
        <v>1059</v>
      </c>
      <c r="N17" s="254">
        <v>0</v>
      </c>
      <c r="O17" s="255">
        <f t="shared" si="0"/>
        <v>0</v>
      </c>
    </row>
    <row r="18" spans="1:15" x14ac:dyDescent="0.3">
      <c r="A18" s="537" t="s">
        <v>299</v>
      </c>
      <c r="B18" s="252" t="s">
        <v>536</v>
      </c>
      <c r="C18" s="256">
        <v>2539.25</v>
      </c>
      <c r="H18" s="252" t="s">
        <v>1060</v>
      </c>
      <c r="I18" s="252" t="s">
        <v>33</v>
      </c>
      <c r="J18" s="257">
        <v>10300</v>
      </c>
      <c r="M18" s="250" t="s">
        <v>1061</v>
      </c>
      <c r="N18" s="254">
        <v>0.18</v>
      </c>
      <c r="O18" s="255">
        <f t="shared" si="0"/>
        <v>1.7999999999999999E-2</v>
      </c>
    </row>
    <row r="19" spans="1:15" x14ac:dyDescent="0.3">
      <c r="A19" s="538"/>
      <c r="B19" s="252" t="s">
        <v>1062</v>
      </c>
      <c r="C19" s="256">
        <v>2.0157400000000001</v>
      </c>
      <c r="H19" s="252" t="s">
        <v>1063</v>
      </c>
      <c r="I19" s="252" t="s">
        <v>33</v>
      </c>
      <c r="J19" s="257">
        <v>8860</v>
      </c>
      <c r="M19" s="250" t="s">
        <v>1064</v>
      </c>
      <c r="N19" s="254">
        <v>0.26</v>
      </c>
      <c r="O19" s="255">
        <f t="shared" si="0"/>
        <v>2.6000000000000002E-2</v>
      </c>
    </row>
    <row r="20" spans="1:15" x14ac:dyDescent="0.3">
      <c r="A20" s="538"/>
      <c r="B20" s="252" t="s">
        <v>1030</v>
      </c>
      <c r="C20" s="256">
        <v>0.20227000000000001</v>
      </c>
      <c r="H20" s="252" t="s">
        <v>1065</v>
      </c>
      <c r="I20" s="252" t="s">
        <v>33</v>
      </c>
      <c r="J20" s="257">
        <v>9160</v>
      </c>
      <c r="M20" s="250" t="s">
        <v>1066</v>
      </c>
      <c r="N20" s="254">
        <v>0.1</v>
      </c>
      <c r="O20" s="255">
        <f t="shared" si="0"/>
        <v>1.0000000000000002E-2</v>
      </c>
    </row>
    <row r="21" spans="1:15" x14ac:dyDescent="0.3">
      <c r="A21" s="539"/>
      <c r="B21" s="252" t="s">
        <v>1032</v>
      </c>
      <c r="C21" s="256">
        <v>0.18253999999999998</v>
      </c>
      <c r="H21" s="252" t="s">
        <v>1067</v>
      </c>
      <c r="I21" s="252" t="s">
        <v>33</v>
      </c>
      <c r="J21" s="257">
        <v>9300</v>
      </c>
      <c r="M21" s="250" t="s">
        <v>1068</v>
      </c>
      <c r="N21" s="254">
        <v>0.27</v>
      </c>
      <c r="O21" s="255">
        <f t="shared" si="0"/>
        <v>2.7000000000000003E-2</v>
      </c>
    </row>
    <row r="22" spans="1:15" x14ac:dyDescent="0.3">
      <c r="A22" s="537" t="s">
        <v>1069</v>
      </c>
      <c r="B22" s="252" t="s">
        <v>536</v>
      </c>
      <c r="C22" s="256">
        <v>2559.17</v>
      </c>
      <c r="H22" s="252" t="s">
        <v>1070</v>
      </c>
      <c r="I22" s="252" t="s">
        <v>33</v>
      </c>
      <c r="J22" s="257">
        <v>7500</v>
      </c>
      <c r="M22" s="250" t="s">
        <v>1071</v>
      </c>
      <c r="N22" s="254">
        <v>0</v>
      </c>
      <c r="O22" s="255">
        <f t="shared" si="0"/>
        <v>0</v>
      </c>
    </row>
    <row r="23" spans="1:15" x14ac:dyDescent="0.3">
      <c r="A23" s="538"/>
      <c r="B23" s="252" t="s">
        <v>1062</v>
      </c>
      <c r="C23" s="256">
        <v>2.0315500000000002</v>
      </c>
      <c r="H23" s="252" t="s">
        <v>1072</v>
      </c>
      <c r="I23" s="252" t="s">
        <v>33</v>
      </c>
      <c r="J23" s="257">
        <v>17340</v>
      </c>
      <c r="M23" s="250" t="s">
        <v>1073</v>
      </c>
      <c r="N23" s="254">
        <v>0</v>
      </c>
      <c r="O23" s="255">
        <f t="shared" si="0"/>
        <v>0</v>
      </c>
    </row>
    <row r="24" spans="1:15" x14ac:dyDescent="0.3">
      <c r="A24" s="538"/>
      <c r="B24" s="252" t="s">
        <v>1030</v>
      </c>
      <c r="C24" s="256">
        <v>0.20386000000000001</v>
      </c>
      <c r="H24" s="252" t="s">
        <v>1074</v>
      </c>
      <c r="I24" s="252" t="s">
        <v>33</v>
      </c>
      <c r="J24" s="257">
        <v>22800</v>
      </c>
      <c r="M24" s="250" t="s">
        <v>1075</v>
      </c>
      <c r="N24" s="254">
        <v>0.1</v>
      </c>
      <c r="O24" s="255">
        <f t="shared" si="0"/>
        <v>1.0000000000000002E-2</v>
      </c>
    </row>
    <row r="25" spans="1:15" x14ac:dyDescent="0.3">
      <c r="A25" s="539"/>
      <c r="B25" s="252" t="s">
        <v>1032</v>
      </c>
      <c r="C25" s="256">
        <v>0.18396999999999999</v>
      </c>
      <c r="H25" s="252" t="s">
        <v>1076</v>
      </c>
      <c r="I25" s="252" t="s">
        <v>33</v>
      </c>
      <c r="J25" s="257">
        <v>53</v>
      </c>
      <c r="M25" s="250" t="s">
        <v>1077</v>
      </c>
      <c r="N25" s="254">
        <v>0</v>
      </c>
      <c r="O25" s="255">
        <f t="shared" si="0"/>
        <v>0</v>
      </c>
    </row>
    <row r="26" spans="1:15" x14ac:dyDescent="0.3">
      <c r="A26" s="537" t="s">
        <v>1078</v>
      </c>
      <c r="B26" s="252" t="s">
        <v>536</v>
      </c>
      <c r="C26" s="256">
        <v>2578.25</v>
      </c>
      <c r="H26" s="252" t="s">
        <v>1079</v>
      </c>
      <c r="I26" s="252" t="s">
        <v>33</v>
      </c>
      <c r="J26" s="257">
        <v>12</v>
      </c>
      <c r="M26" s="250" t="s">
        <v>1080</v>
      </c>
      <c r="N26" s="254">
        <v>0.24</v>
      </c>
      <c r="O26" s="255">
        <f t="shared" si="0"/>
        <v>2.4E-2</v>
      </c>
    </row>
    <row r="27" spans="1:15" x14ac:dyDescent="0.3">
      <c r="A27" s="538"/>
      <c r="B27" s="252" t="s">
        <v>1008</v>
      </c>
      <c r="C27" s="256">
        <v>0.94440999999999997</v>
      </c>
      <c r="H27" s="252" t="s">
        <v>1081</v>
      </c>
      <c r="I27" s="252" t="s">
        <v>33</v>
      </c>
      <c r="J27" s="257">
        <v>1340</v>
      </c>
      <c r="M27" s="250" t="s">
        <v>1082</v>
      </c>
      <c r="N27" s="254">
        <v>0</v>
      </c>
      <c r="O27" s="255">
        <f t="shared" si="0"/>
        <v>0</v>
      </c>
    </row>
    <row r="28" spans="1:15" x14ac:dyDescent="0.3">
      <c r="A28" s="538"/>
      <c r="B28" s="252" t="s">
        <v>1030</v>
      </c>
      <c r="C28" s="256">
        <v>0.19917000000000001</v>
      </c>
      <c r="H28" s="252" t="s">
        <v>1083</v>
      </c>
      <c r="I28" s="252" t="s">
        <v>33</v>
      </c>
      <c r="J28" s="257">
        <v>1370</v>
      </c>
      <c r="M28" s="250" t="s">
        <v>1084</v>
      </c>
      <c r="N28" s="254">
        <v>0</v>
      </c>
      <c r="O28" s="255">
        <f t="shared" si="0"/>
        <v>0</v>
      </c>
    </row>
    <row r="29" spans="1:15" x14ac:dyDescent="0.3">
      <c r="A29" s="539"/>
      <c r="B29" s="252" t="s">
        <v>1032</v>
      </c>
      <c r="C29" s="256">
        <v>0.18323999999999999</v>
      </c>
      <c r="H29" s="252" t="s">
        <v>1085</v>
      </c>
      <c r="I29" s="252" t="s">
        <v>33</v>
      </c>
      <c r="J29" s="257">
        <v>693</v>
      </c>
      <c r="M29" s="250" t="s">
        <v>1086</v>
      </c>
      <c r="N29" s="254">
        <v>0</v>
      </c>
      <c r="O29" s="255">
        <f t="shared" si="0"/>
        <v>0</v>
      </c>
    </row>
    <row r="30" spans="1:15" x14ac:dyDescent="0.3">
      <c r="A30" s="537" t="s">
        <v>1087</v>
      </c>
      <c r="B30" s="252" t="s">
        <v>536</v>
      </c>
      <c r="C30" s="256">
        <v>2997.55</v>
      </c>
      <c r="H30" s="252" t="s">
        <v>1088</v>
      </c>
      <c r="I30" s="252" t="s">
        <v>33</v>
      </c>
      <c r="J30" s="257">
        <v>794</v>
      </c>
      <c r="M30" s="250" t="s">
        <v>508</v>
      </c>
      <c r="N30" s="254">
        <v>0.22</v>
      </c>
      <c r="O30" s="255">
        <f t="shared" si="0"/>
        <v>2.2000000000000002E-2</v>
      </c>
    </row>
    <row r="31" spans="1:15" x14ac:dyDescent="0.3">
      <c r="A31" s="538"/>
      <c r="B31" s="252" t="s">
        <v>1008</v>
      </c>
      <c r="C31" s="256">
        <v>1.5435399999999999</v>
      </c>
      <c r="H31" s="252" t="s">
        <v>1089</v>
      </c>
      <c r="I31" s="252" t="s">
        <v>33</v>
      </c>
      <c r="J31" s="257">
        <v>17200</v>
      </c>
      <c r="M31" s="250" t="s">
        <v>1090</v>
      </c>
      <c r="N31" s="254">
        <v>0.14000000000000001</v>
      </c>
      <c r="O31" s="255">
        <f t="shared" si="0"/>
        <v>1.4000000000000002E-2</v>
      </c>
    </row>
    <row r="32" spans="1:15" x14ac:dyDescent="0.3">
      <c r="A32" s="538"/>
      <c r="B32" s="252" t="s">
        <v>1030</v>
      </c>
      <c r="C32" s="256">
        <v>0.23257</v>
      </c>
      <c r="H32" s="252" t="s">
        <v>1091</v>
      </c>
      <c r="I32" s="252" t="s">
        <v>33</v>
      </c>
      <c r="J32" s="257">
        <v>16</v>
      </c>
      <c r="M32" s="250" t="s">
        <v>1092</v>
      </c>
      <c r="N32" s="254">
        <v>0</v>
      </c>
      <c r="O32" s="255">
        <f t="shared" si="0"/>
        <v>0</v>
      </c>
    </row>
    <row r="33" spans="1:15" x14ac:dyDescent="0.3">
      <c r="A33" s="539"/>
      <c r="B33" s="252" t="s">
        <v>1032</v>
      </c>
      <c r="C33" s="256">
        <v>0.21410999999999999</v>
      </c>
      <c r="H33" s="252" t="s">
        <v>1093</v>
      </c>
      <c r="I33" s="252" t="s">
        <v>33</v>
      </c>
      <c r="J33" s="257">
        <v>14</v>
      </c>
      <c r="M33" s="250" t="s">
        <v>1094</v>
      </c>
      <c r="N33" s="254">
        <v>0</v>
      </c>
      <c r="O33" s="255">
        <f t="shared" si="0"/>
        <v>0</v>
      </c>
    </row>
    <row r="34" spans="1:15" x14ac:dyDescent="0.3">
      <c r="A34" s="537" t="s">
        <v>1095</v>
      </c>
      <c r="B34" s="252" t="s">
        <v>536</v>
      </c>
      <c r="C34" s="256">
        <v>3192.76</v>
      </c>
      <c r="H34" s="252" t="s">
        <v>1096</v>
      </c>
      <c r="I34" s="252" t="s">
        <v>33</v>
      </c>
      <c r="J34" s="257">
        <v>19</v>
      </c>
      <c r="M34" s="250" t="s">
        <v>1097</v>
      </c>
      <c r="N34" s="254">
        <v>0</v>
      </c>
      <c r="O34" s="255">
        <f t="shared" si="0"/>
        <v>0</v>
      </c>
    </row>
    <row r="35" spans="1:15" x14ac:dyDescent="0.3">
      <c r="A35" s="538"/>
      <c r="B35" s="252" t="s">
        <v>1008</v>
      </c>
      <c r="C35" s="256">
        <v>2.3304800000000001</v>
      </c>
      <c r="H35" s="252" t="s">
        <v>1098</v>
      </c>
      <c r="I35" s="252" t="s">
        <v>33</v>
      </c>
      <c r="J35" s="257">
        <v>2100</v>
      </c>
      <c r="M35" s="250" t="s">
        <v>1099</v>
      </c>
      <c r="N35" s="254">
        <v>0</v>
      </c>
      <c r="O35" s="255">
        <f t="shared" si="0"/>
        <v>0</v>
      </c>
    </row>
    <row r="36" spans="1:15" x14ac:dyDescent="0.3">
      <c r="A36" s="538"/>
      <c r="B36" s="252" t="s">
        <v>1030</v>
      </c>
      <c r="C36" s="256">
        <v>0.25658000000000003</v>
      </c>
      <c r="H36" s="252" t="s">
        <v>1100</v>
      </c>
      <c r="I36" s="252" t="s">
        <v>33</v>
      </c>
      <c r="J36" s="257">
        <v>1330</v>
      </c>
      <c r="M36" s="250" t="s">
        <v>1101</v>
      </c>
      <c r="N36" s="254">
        <v>0</v>
      </c>
      <c r="O36" s="255">
        <f t="shared" si="0"/>
        <v>0</v>
      </c>
    </row>
    <row r="37" spans="1:15" x14ac:dyDescent="0.3">
      <c r="A37" s="539"/>
      <c r="B37" s="252" t="s">
        <v>1032</v>
      </c>
      <c r="C37" s="256">
        <v>0.24374999999999999</v>
      </c>
      <c r="H37" s="252" t="s">
        <v>1102</v>
      </c>
      <c r="I37" s="252" t="s">
        <v>33</v>
      </c>
      <c r="J37" s="257">
        <v>1766</v>
      </c>
      <c r="M37" s="250" t="s">
        <v>1103</v>
      </c>
      <c r="N37" s="254">
        <v>0</v>
      </c>
      <c r="O37" s="255">
        <f t="shared" si="0"/>
        <v>0</v>
      </c>
    </row>
    <row r="38" spans="1:15" x14ac:dyDescent="0.3">
      <c r="A38" s="537" t="s">
        <v>1104</v>
      </c>
      <c r="B38" s="252" t="s">
        <v>536</v>
      </c>
      <c r="C38" s="256">
        <v>3181.4300000000003</v>
      </c>
      <c r="H38" s="252" t="s">
        <v>1105</v>
      </c>
      <c r="I38" s="252" t="s">
        <v>33</v>
      </c>
      <c r="J38" s="257">
        <v>3444</v>
      </c>
      <c r="M38" s="250" t="s">
        <v>1106</v>
      </c>
      <c r="N38" s="254">
        <v>0.12</v>
      </c>
      <c r="O38" s="255">
        <f t="shared" si="0"/>
        <v>1.2E-2</v>
      </c>
    </row>
    <row r="39" spans="1:15" x14ac:dyDescent="0.3">
      <c r="A39" s="538"/>
      <c r="B39" s="252" t="s">
        <v>1008</v>
      </c>
      <c r="C39" s="256">
        <v>2.54514</v>
      </c>
      <c r="H39" s="252" t="s">
        <v>1107</v>
      </c>
      <c r="I39" s="252" t="s">
        <v>33</v>
      </c>
      <c r="J39" s="257">
        <v>3922</v>
      </c>
      <c r="M39" s="250" t="s">
        <v>1108</v>
      </c>
      <c r="N39" s="254">
        <v>0</v>
      </c>
      <c r="O39" s="255">
        <f t="shared" si="0"/>
        <v>0</v>
      </c>
    </row>
    <row r="40" spans="1:15" x14ac:dyDescent="0.3">
      <c r="A40" s="538"/>
      <c r="B40" s="252" t="s">
        <v>1030</v>
      </c>
      <c r="C40" s="256">
        <v>0.26085999999999998</v>
      </c>
      <c r="H40" s="252" t="s">
        <v>1109</v>
      </c>
      <c r="I40" s="252" t="s">
        <v>33</v>
      </c>
      <c r="J40" s="257">
        <v>3774</v>
      </c>
      <c r="M40" s="250" t="s">
        <v>1110</v>
      </c>
      <c r="N40" s="254">
        <v>0.35</v>
      </c>
      <c r="O40" s="255">
        <f t="shared" si="0"/>
        <v>3.4999999999999996E-2</v>
      </c>
    </row>
    <row r="41" spans="1:15" x14ac:dyDescent="0.3">
      <c r="A41" s="539"/>
      <c r="B41" s="252" t="s">
        <v>1032</v>
      </c>
      <c r="C41" s="256">
        <v>0.24782000000000001</v>
      </c>
      <c r="H41" s="252" t="s">
        <v>1111</v>
      </c>
      <c r="I41" s="252" t="s">
        <v>33</v>
      </c>
      <c r="J41" s="257">
        <v>2107</v>
      </c>
      <c r="M41" s="250" t="s">
        <v>1112</v>
      </c>
      <c r="N41" s="254">
        <v>0.37</v>
      </c>
      <c r="O41" s="255">
        <f t="shared" si="0"/>
        <v>3.6999999999999998E-2</v>
      </c>
    </row>
    <row r="42" spans="1:15" x14ac:dyDescent="0.3">
      <c r="A42" s="536" t="s">
        <v>1113</v>
      </c>
      <c r="B42" s="252" t="s">
        <v>536</v>
      </c>
      <c r="C42" s="256">
        <v>3165.01</v>
      </c>
      <c r="H42" s="252" t="s">
        <v>1114</v>
      </c>
      <c r="I42" s="252" t="s">
        <v>33</v>
      </c>
      <c r="J42" s="257">
        <v>2804</v>
      </c>
      <c r="M42" s="250" t="s">
        <v>1115</v>
      </c>
      <c r="N42" s="254">
        <v>0.27</v>
      </c>
      <c r="O42" s="255">
        <f t="shared" si="0"/>
        <v>2.7000000000000003E-2</v>
      </c>
    </row>
    <row r="43" spans="1:15" x14ac:dyDescent="0.3">
      <c r="A43" s="533"/>
      <c r="B43" s="252" t="s">
        <v>1008</v>
      </c>
      <c r="C43" s="256">
        <v>2.54013</v>
      </c>
      <c r="H43" s="252" t="s">
        <v>1116</v>
      </c>
      <c r="I43" s="252" t="s">
        <v>33</v>
      </c>
      <c r="J43" s="257">
        <v>1774</v>
      </c>
      <c r="M43" s="250" t="s">
        <v>1117</v>
      </c>
      <c r="N43" s="254">
        <v>0.33</v>
      </c>
      <c r="O43" s="255">
        <f t="shared" si="0"/>
        <v>3.3000000000000002E-2</v>
      </c>
    </row>
    <row r="44" spans="1:15" x14ac:dyDescent="0.3">
      <c r="A44" s="533"/>
      <c r="B44" s="252" t="s">
        <v>1030</v>
      </c>
      <c r="C44" s="256">
        <v>0.25974999999999998</v>
      </c>
      <c r="H44" s="252" t="s">
        <v>1118</v>
      </c>
      <c r="I44" s="252" t="s">
        <v>33</v>
      </c>
      <c r="J44" s="257">
        <v>1627</v>
      </c>
      <c r="M44" s="250" t="s">
        <v>1119</v>
      </c>
      <c r="N44" s="254">
        <v>0.1</v>
      </c>
      <c r="O44" s="255">
        <f t="shared" si="0"/>
        <v>1.0000000000000002E-2</v>
      </c>
    </row>
    <row r="45" spans="1:15" x14ac:dyDescent="0.3">
      <c r="A45" s="529"/>
      <c r="B45" s="252" t="s">
        <v>1032</v>
      </c>
      <c r="C45" s="256">
        <v>0.24677000000000002</v>
      </c>
      <c r="H45" s="252" t="s">
        <v>1120</v>
      </c>
      <c r="I45" s="252" t="s">
        <v>33</v>
      </c>
      <c r="J45" s="257">
        <v>1552</v>
      </c>
      <c r="M45" s="250" t="s">
        <v>1121</v>
      </c>
      <c r="N45" s="254">
        <v>0.15</v>
      </c>
      <c r="O45" s="255">
        <f t="shared" si="0"/>
        <v>1.4999999999999999E-2</v>
      </c>
    </row>
    <row r="46" spans="1:15" x14ac:dyDescent="0.3">
      <c r="A46" s="536" t="s">
        <v>1122</v>
      </c>
      <c r="B46" s="252" t="s">
        <v>536</v>
      </c>
      <c r="C46" s="256">
        <v>3032.89</v>
      </c>
      <c r="H46" s="252" t="s">
        <v>1123</v>
      </c>
      <c r="I46" s="252" t="s">
        <v>33</v>
      </c>
      <c r="J46" s="257">
        <v>1825</v>
      </c>
      <c r="M46" s="250" t="s">
        <v>1124</v>
      </c>
      <c r="N46" s="254">
        <v>7.0000000000000007E-2</v>
      </c>
      <c r="O46" s="255">
        <f t="shared" si="0"/>
        <v>7.000000000000001E-3</v>
      </c>
    </row>
    <row r="47" spans="1:15" x14ac:dyDescent="0.3">
      <c r="A47" s="533"/>
      <c r="B47" s="252" t="s">
        <v>1008</v>
      </c>
      <c r="C47" s="256">
        <v>2.5578399999999997</v>
      </c>
      <c r="H47" s="252" t="s">
        <v>1125</v>
      </c>
      <c r="I47" s="252" t="s">
        <v>33</v>
      </c>
      <c r="J47" s="257">
        <v>2301</v>
      </c>
      <c r="M47" s="250" t="s">
        <v>1126</v>
      </c>
      <c r="N47" s="254">
        <v>0.1</v>
      </c>
      <c r="O47" s="255">
        <f t="shared" si="0"/>
        <v>1.0000000000000002E-2</v>
      </c>
    </row>
    <row r="48" spans="1:15" x14ac:dyDescent="0.3">
      <c r="A48" s="533"/>
      <c r="B48" s="252" t="s">
        <v>1030</v>
      </c>
      <c r="C48" s="256">
        <v>0.25630999999999998</v>
      </c>
      <c r="H48" s="252" t="s">
        <v>1127</v>
      </c>
      <c r="I48" s="252" t="s">
        <v>33</v>
      </c>
      <c r="J48" s="257">
        <v>2088</v>
      </c>
      <c r="M48" s="250" t="s">
        <v>1128</v>
      </c>
      <c r="N48" s="254">
        <v>0.1</v>
      </c>
      <c r="O48" s="255">
        <f t="shared" si="0"/>
        <v>1.0000000000000002E-2</v>
      </c>
    </row>
    <row r="49" spans="1:15" x14ac:dyDescent="0.3">
      <c r="A49" s="529"/>
      <c r="B49" s="252" t="s">
        <v>1032</v>
      </c>
      <c r="C49" s="256">
        <v>0.24114999999999998</v>
      </c>
      <c r="H49" s="252" t="s">
        <v>1129</v>
      </c>
      <c r="I49" s="252" t="s">
        <v>33</v>
      </c>
      <c r="J49" s="257">
        <v>2229</v>
      </c>
      <c r="M49" s="250" t="s">
        <v>1130</v>
      </c>
      <c r="N49" s="254">
        <v>0.26</v>
      </c>
      <c r="O49" s="255">
        <f t="shared" si="0"/>
        <v>2.6000000000000002E-2</v>
      </c>
    </row>
    <row r="50" spans="1:15" x14ac:dyDescent="0.3">
      <c r="A50" s="536" t="s">
        <v>1131</v>
      </c>
      <c r="B50" s="252" t="s">
        <v>536</v>
      </c>
      <c r="C50" s="256">
        <v>3208.7599999999998</v>
      </c>
      <c r="H50" s="252" t="s">
        <v>1132</v>
      </c>
      <c r="I50" s="252" t="s">
        <v>33</v>
      </c>
      <c r="J50" s="257">
        <v>14</v>
      </c>
      <c r="M50" s="250" t="s">
        <v>1133</v>
      </c>
      <c r="N50" s="254">
        <v>0.24</v>
      </c>
      <c r="O50" s="255">
        <f t="shared" si="0"/>
        <v>2.4E-2</v>
      </c>
    </row>
    <row r="51" spans="1:15" x14ac:dyDescent="0.3">
      <c r="A51" s="533"/>
      <c r="B51" s="252" t="s">
        <v>1008</v>
      </c>
      <c r="C51" s="256">
        <v>2.6987999999999999</v>
      </c>
      <c r="H51" s="252" t="s">
        <v>1134</v>
      </c>
      <c r="I51" s="252" t="s">
        <v>33</v>
      </c>
      <c r="J51" s="257">
        <v>4</v>
      </c>
      <c r="M51" s="250" t="s">
        <v>1135</v>
      </c>
      <c r="N51" s="254">
        <v>0.27</v>
      </c>
      <c r="O51" s="255">
        <f t="shared" si="0"/>
        <v>2.7000000000000003E-2</v>
      </c>
    </row>
    <row r="52" spans="1:15" x14ac:dyDescent="0.3">
      <c r="A52" s="533"/>
      <c r="B52" s="252" t="s">
        <v>1030</v>
      </c>
      <c r="C52" s="256">
        <v>0.26938999999999996</v>
      </c>
      <c r="H52" s="252" t="s">
        <v>1136</v>
      </c>
      <c r="I52" s="252" t="s">
        <v>33</v>
      </c>
      <c r="J52" s="257">
        <v>442</v>
      </c>
      <c r="M52" s="250" t="s">
        <v>1137</v>
      </c>
      <c r="N52" s="254">
        <v>0.26</v>
      </c>
      <c r="O52" s="255">
        <f t="shared" si="0"/>
        <v>2.6000000000000002E-2</v>
      </c>
    </row>
    <row r="53" spans="1:15" x14ac:dyDescent="0.3">
      <c r="A53" s="529"/>
      <c r="B53" s="252" t="s">
        <v>1032</v>
      </c>
      <c r="C53" s="256">
        <v>0.25320999999999999</v>
      </c>
      <c r="H53" s="252" t="s">
        <v>1138</v>
      </c>
      <c r="I53" s="252" t="s">
        <v>33</v>
      </c>
      <c r="J53" s="257">
        <v>2053</v>
      </c>
      <c r="M53" s="250" t="s">
        <v>1139</v>
      </c>
      <c r="N53" s="254">
        <v>0.27</v>
      </c>
      <c r="O53" s="255">
        <f t="shared" si="0"/>
        <v>2.7000000000000003E-2</v>
      </c>
    </row>
    <row r="54" spans="1:15" x14ac:dyDescent="0.3">
      <c r="A54" s="536" t="s">
        <v>1140</v>
      </c>
      <c r="B54" s="252" t="s">
        <v>536</v>
      </c>
      <c r="C54" s="256">
        <v>3229.2000000000003</v>
      </c>
      <c r="H54" s="252" t="s">
        <v>1141</v>
      </c>
      <c r="I54" s="252" t="s">
        <v>33</v>
      </c>
      <c r="J54" s="257">
        <v>22</v>
      </c>
      <c r="M54" s="250" t="s">
        <v>1142</v>
      </c>
      <c r="N54" s="254">
        <v>0.3</v>
      </c>
      <c r="O54" s="255">
        <f t="shared" si="0"/>
        <v>0.03</v>
      </c>
    </row>
    <row r="55" spans="1:15" x14ac:dyDescent="0.3">
      <c r="A55" s="533"/>
      <c r="B55" s="252" t="s">
        <v>1008</v>
      </c>
      <c r="C55" s="256">
        <v>3.17523</v>
      </c>
      <c r="H55" s="252" t="s">
        <v>1143</v>
      </c>
      <c r="I55" s="252" t="s">
        <v>33</v>
      </c>
      <c r="J55" s="257">
        <v>93</v>
      </c>
      <c r="M55" s="250" t="s">
        <v>1144</v>
      </c>
      <c r="N55" s="254">
        <v>0.3</v>
      </c>
      <c r="O55" s="255">
        <f t="shared" si="0"/>
        <v>0.03</v>
      </c>
    </row>
    <row r="56" spans="1:15" x14ac:dyDescent="0.3">
      <c r="A56" s="533"/>
      <c r="B56" s="252" t="s">
        <v>1030</v>
      </c>
      <c r="C56" s="256">
        <v>0.28525999999999996</v>
      </c>
      <c r="H56" s="252" t="s">
        <v>1145</v>
      </c>
      <c r="I56" s="252" t="s">
        <v>33</v>
      </c>
      <c r="J56" s="257">
        <v>844</v>
      </c>
      <c r="M56" s="250" t="s">
        <v>1146</v>
      </c>
      <c r="N56" s="254">
        <v>0.32</v>
      </c>
      <c r="O56" s="255">
        <f t="shared" si="0"/>
        <v>3.2000000000000001E-2</v>
      </c>
    </row>
    <row r="57" spans="1:15" x14ac:dyDescent="0.3">
      <c r="A57" s="529"/>
      <c r="B57" s="252" t="s">
        <v>1032</v>
      </c>
      <c r="C57" s="256">
        <v>0.26816000000000001</v>
      </c>
      <c r="H57" s="252" t="s">
        <v>1147</v>
      </c>
      <c r="I57" s="252" t="s">
        <v>33</v>
      </c>
      <c r="J57" s="257">
        <v>2346</v>
      </c>
      <c r="M57" s="250" t="s">
        <v>1148</v>
      </c>
      <c r="N57" s="254">
        <v>0.35</v>
      </c>
      <c r="O57" s="255">
        <f t="shared" si="0"/>
        <v>3.4999999999999996E-2</v>
      </c>
    </row>
    <row r="58" spans="1:15" x14ac:dyDescent="0.3">
      <c r="A58" s="536" t="s">
        <v>1149</v>
      </c>
      <c r="B58" s="252" t="s">
        <v>536</v>
      </c>
      <c r="C58" s="256">
        <v>3230.2799999999997</v>
      </c>
      <c r="H58" s="252" t="s">
        <v>1150</v>
      </c>
      <c r="I58" s="252" t="s">
        <v>33</v>
      </c>
      <c r="J58" s="257">
        <v>3027</v>
      </c>
      <c r="M58" s="250" t="s">
        <v>1151</v>
      </c>
      <c r="N58" s="254">
        <v>0</v>
      </c>
      <c r="O58" s="255">
        <f t="shared" si="0"/>
        <v>0</v>
      </c>
    </row>
    <row r="59" spans="1:15" x14ac:dyDescent="0.3">
      <c r="A59" s="533"/>
      <c r="B59" s="252" t="s">
        <v>1008</v>
      </c>
      <c r="C59" s="256">
        <v>2.7585700000000002</v>
      </c>
      <c r="H59" s="252" t="s">
        <v>1152</v>
      </c>
      <c r="I59" s="252" t="s">
        <v>33</v>
      </c>
      <c r="J59" s="257">
        <v>1809</v>
      </c>
      <c r="M59" s="250" t="s">
        <v>1153</v>
      </c>
      <c r="N59" s="254">
        <v>0</v>
      </c>
      <c r="O59" s="255">
        <f t="shared" si="0"/>
        <v>0</v>
      </c>
    </row>
    <row r="60" spans="1:15" x14ac:dyDescent="0.3">
      <c r="A60" s="533"/>
      <c r="B60" s="252" t="s">
        <v>1030</v>
      </c>
      <c r="C60" s="256">
        <v>0.27319000000000004</v>
      </c>
      <c r="H60" s="252" t="s">
        <v>1154</v>
      </c>
      <c r="I60" s="252" t="s">
        <v>33</v>
      </c>
      <c r="J60" s="257">
        <v>3</v>
      </c>
      <c r="M60" s="250" t="s">
        <v>1155</v>
      </c>
      <c r="N60" s="254">
        <v>0</v>
      </c>
      <c r="O60" s="255">
        <f t="shared" si="0"/>
        <v>0</v>
      </c>
    </row>
    <row r="61" spans="1:15" x14ac:dyDescent="0.3">
      <c r="A61" s="529"/>
      <c r="B61" s="252" t="s">
        <v>1032</v>
      </c>
      <c r="C61" s="256">
        <v>0.25678999999999996</v>
      </c>
      <c r="H61" s="252" t="s">
        <v>1156</v>
      </c>
      <c r="I61" s="252" t="s">
        <v>33</v>
      </c>
      <c r="J61" s="257">
        <v>2967</v>
      </c>
      <c r="M61" s="250" t="s">
        <v>1157</v>
      </c>
      <c r="N61" s="254">
        <v>0</v>
      </c>
      <c r="O61" s="255">
        <f t="shared" si="0"/>
        <v>0</v>
      </c>
    </row>
    <row r="62" spans="1:15" x14ac:dyDescent="0.3">
      <c r="A62" s="540" t="s">
        <v>1158</v>
      </c>
      <c r="B62" s="252" t="s">
        <v>536</v>
      </c>
      <c r="C62" s="256">
        <v>3181.44</v>
      </c>
      <c r="H62" s="252" t="s">
        <v>1159</v>
      </c>
      <c r="I62" s="252" t="s">
        <v>33</v>
      </c>
      <c r="J62" s="257">
        <v>2384</v>
      </c>
      <c r="M62" s="250" t="s">
        <v>1160</v>
      </c>
      <c r="N62" s="254">
        <v>0</v>
      </c>
      <c r="O62" s="255">
        <f t="shared" si="0"/>
        <v>0</v>
      </c>
    </row>
    <row r="63" spans="1:15" x14ac:dyDescent="0.3">
      <c r="A63" s="541"/>
      <c r="B63" s="252" t="s">
        <v>1008</v>
      </c>
      <c r="C63" s="256">
        <v>2.7497199999999999</v>
      </c>
      <c r="H63" s="252" t="s">
        <v>1161</v>
      </c>
      <c r="I63" s="252" t="s">
        <v>33</v>
      </c>
      <c r="J63" s="257">
        <v>1258</v>
      </c>
      <c r="M63" s="250" t="s">
        <v>1162</v>
      </c>
      <c r="N63" s="254">
        <v>0</v>
      </c>
      <c r="O63" s="255">
        <f t="shared" si="0"/>
        <v>0</v>
      </c>
    </row>
    <row r="64" spans="1:15" x14ac:dyDescent="0.3">
      <c r="A64" s="541"/>
      <c r="B64" s="252" t="s">
        <v>1030</v>
      </c>
      <c r="C64" s="256">
        <v>0.28103999999999996</v>
      </c>
      <c r="H64" s="252" t="s">
        <v>1163</v>
      </c>
      <c r="I64" s="252" t="s">
        <v>33</v>
      </c>
      <c r="J64" s="257">
        <v>2631</v>
      </c>
      <c r="M64" s="250" t="s">
        <v>1164</v>
      </c>
      <c r="N64" s="254">
        <v>0.46</v>
      </c>
      <c r="O64" s="255">
        <f t="shared" si="0"/>
        <v>4.6000000000000006E-2</v>
      </c>
    </row>
    <row r="65" spans="1:15" x14ac:dyDescent="0.3">
      <c r="A65" s="542"/>
      <c r="B65" s="252" t="s">
        <v>1032</v>
      </c>
      <c r="C65" s="256">
        <v>0.26417999999999997</v>
      </c>
      <c r="H65" s="252" t="s">
        <v>1165</v>
      </c>
      <c r="I65" s="252" t="s">
        <v>33</v>
      </c>
      <c r="J65" s="257">
        <v>3190</v>
      </c>
      <c r="M65" s="250" t="s">
        <v>1166</v>
      </c>
      <c r="N65" s="254">
        <v>0</v>
      </c>
      <c r="O65" s="255">
        <f t="shared" si="0"/>
        <v>0</v>
      </c>
    </row>
    <row r="66" spans="1:15" x14ac:dyDescent="0.3">
      <c r="A66" s="540" t="s">
        <v>1167</v>
      </c>
      <c r="B66" s="252" t="s">
        <v>536</v>
      </c>
      <c r="C66" s="256">
        <v>3142.87</v>
      </c>
      <c r="H66" s="252" t="s">
        <v>1168</v>
      </c>
      <c r="I66" s="252" t="s">
        <v>33</v>
      </c>
      <c r="J66" s="257">
        <v>3143</v>
      </c>
      <c r="M66" s="250" t="s">
        <v>1169</v>
      </c>
      <c r="N66" s="254">
        <v>0</v>
      </c>
      <c r="O66" s="255">
        <f t="shared" si="0"/>
        <v>0</v>
      </c>
    </row>
    <row r="67" spans="1:15" x14ac:dyDescent="0.3">
      <c r="A67" s="541"/>
      <c r="B67" s="252" t="s">
        <v>1008</v>
      </c>
      <c r="C67" s="256">
        <v>2.1192699999999998</v>
      </c>
      <c r="H67" s="252" t="s">
        <v>1170</v>
      </c>
      <c r="I67" s="252" t="s">
        <v>33</v>
      </c>
      <c r="J67" s="257">
        <v>2526</v>
      </c>
      <c r="M67" s="250" t="s">
        <v>1171</v>
      </c>
      <c r="N67" s="254">
        <v>0.21</v>
      </c>
      <c r="O67" s="255">
        <f t="shared" ref="O67:O130" si="1">N67*$O$1</f>
        <v>2.1000000000000001E-2</v>
      </c>
    </row>
    <row r="68" spans="1:15" x14ac:dyDescent="0.3">
      <c r="A68" s="541"/>
      <c r="B68" s="252" t="s">
        <v>1030</v>
      </c>
      <c r="C68" s="256">
        <v>0.24895</v>
      </c>
      <c r="H68" s="252" t="s">
        <v>1172</v>
      </c>
      <c r="I68" s="252" t="s">
        <v>33</v>
      </c>
      <c r="J68" s="257">
        <v>3085</v>
      </c>
      <c r="M68" s="250" t="s">
        <v>1173</v>
      </c>
      <c r="N68" s="254">
        <v>0.21</v>
      </c>
      <c r="O68" s="255">
        <f t="shared" si="1"/>
        <v>2.1000000000000001E-2</v>
      </c>
    </row>
    <row r="69" spans="1:15" x14ac:dyDescent="0.3">
      <c r="A69" s="542"/>
      <c r="B69" s="258" t="s">
        <v>1032</v>
      </c>
      <c r="C69" s="256">
        <v>0.23651</v>
      </c>
      <c r="H69" s="252" t="s">
        <v>1174</v>
      </c>
      <c r="I69" s="252" t="s">
        <v>33</v>
      </c>
      <c r="J69" s="257">
        <v>2729</v>
      </c>
      <c r="M69" s="250" t="s">
        <v>1175</v>
      </c>
      <c r="N69" s="254">
        <v>0</v>
      </c>
      <c r="O69" s="255">
        <f t="shared" si="1"/>
        <v>0</v>
      </c>
    </row>
    <row r="70" spans="1:15" x14ac:dyDescent="0.3">
      <c r="A70" s="540" t="s">
        <v>1176</v>
      </c>
      <c r="B70" s="259" t="s">
        <v>536</v>
      </c>
      <c r="C70" s="256">
        <v>2903.08</v>
      </c>
      <c r="H70" s="252" t="s">
        <v>1177</v>
      </c>
      <c r="I70" s="252" t="s">
        <v>33</v>
      </c>
      <c r="J70" s="257">
        <v>2592</v>
      </c>
      <c r="M70" s="250" t="s">
        <v>1178</v>
      </c>
      <c r="N70" s="254">
        <v>0</v>
      </c>
      <c r="O70" s="255">
        <f t="shared" si="1"/>
        <v>0</v>
      </c>
    </row>
    <row r="71" spans="1:15" x14ac:dyDescent="0.3">
      <c r="A71" s="541"/>
      <c r="B71" s="260" t="s">
        <v>1008</v>
      </c>
      <c r="C71" s="256">
        <v>2.1618500000000003</v>
      </c>
      <c r="H71" s="252" t="s">
        <v>1179</v>
      </c>
      <c r="I71" s="252" t="s">
        <v>33</v>
      </c>
      <c r="J71" s="257">
        <v>2280</v>
      </c>
      <c r="M71" s="250" t="s">
        <v>1180</v>
      </c>
      <c r="N71" s="254">
        <v>0.32</v>
      </c>
      <c r="O71" s="255">
        <f t="shared" si="1"/>
        <v>3.2000000000000001E-2</v>
      </c>
    </row>
    <row r="72" spans="1:15" x14ac:dyDescent="0.3">
      <c r="A72" s="541"/>
      <c r="B72" s="260" t="s">
        <v>1030</v>
      </c>
      <c r="C72" s="256">
        <v>0.23961000000000002</v>
      </c>
      <c r="H72" s="252" t="s">
        <v>1181</v>
      </c>
      <c r="I72" s="252" t="s">
        <v>33</v>
      </c>
      <c r="J72" s="257">
        <v>2440</v>
      </c>
      <c r="M72" s="250" t="s">
        <v>1182</v>
      </c>
      <c r="N72" s="254">
        <v>0.18</v>
      </c>
      <c r="O72" s="255">
        <f t="shared" si="1"/>
        <v>1.7999999999999999E-2</v>
      </c>
    </row>
    <row r="73" spans="1:15" x14ac:dyDescent="0.3">
      <c r="A73" s="542"/>
      <c r="B73" s="261" t="s">
        <v>1032</v>
      </c>
      <c r="C73" s="256">
        <v>0.22719</v>
      </c>
      <c r="H73" s="252" t="s">
        <v>1183</v>
      </c>
      <c r="I73" s="252" t="s">
        <v>33</v>
      </c>
      <c r="J73" s="257">
        <v>1505</v>
      </c>
      <c r="M73" s="250" t="s">
        <v>1184</v>
      </c>
      <c r="N73" s="254">
        <v>0</v>
      </c>
      <c r="O73" s="255">
        <f t="shared" si="1"/>
        <v>0</v>
      </c>
    </row>
    <row r="74" spans="1:15" x14ac:dyDescent="0.3">
      <c r="A74" s="536" t="s">
        <v>1185</v>
      </c>
      <c r="B74" s="262" t="s">
        <v>536</v>
      </c>
      <c r="C74" s="256">
        <v>3153.9</v>
      </c>
      <c r="H74" s="252" t="s">
        <v>1186</v>
      </c>
      <c r="I74" s="252" t="s">
        <v>33</v>
      </c>
      <c r="J74" s="257">
        <v>1508</v>
      </c>
      <c r="M74" s="250" t="s">
        <v>1187</v>
      </c>
      <c r="N74" s="254">
        <v>0</v>
      </c>
      <c r="O74" s="255">
        <f t="shared" si="1"/>
        <v>0</v>
      </c>
    </row>
    <row r="75" spans="1:15" x14ac:dyDescent="0.3">
      <c r="A75" s="533"/>
      <c r="B75" s="252" t="s">
        <v>1008</v>
      </c>
      <c r="C75" s="256">
        <v>2.3397000000000001</v>
      </c>
      <c r="H75" s="252" t="s">
        <v>1188</v>
      </c>
      <c r="I75" s="252" t="s">
        <v>33</v>
      </c>
      <c r="J75" s="257">
        <v>2138</v>
      </c>
      <c r="M75" s="250" t="s">
        <v>1189</v>
      </c>
      <c r="N75" s="254">
        <v>7.0000000000000007E-2</v>
      </c>
      <c r="O75" s="255">
        <f t="shared" si="1"/>
        <v>7.000000000000001E-3</v>
      </c>
    </row>
    <row r="76" spans="1:15" x14ac:dyDescent="0.3">
      <c r="A76" s="533"/>
      <c r="B76" s="252" t="s">
        <v>1030</v>
      </c>
      <c r="C76" s="256">
        <v>0.25428000000000001</v>
      </c>
      <c r="H76" s="252" t="s">
        <v>1190</v>
      </c>
      <c r="I76" s="252" t="s">
        <v>33</v>
      </c>
      <c r="J76" s="257">
        <v>3607</v>
      </c>
      <c r="M76" s="250" t="s">
        <v>1191</v>
      </c>
      <c r="N76" s="254">
        <v>0.19</v>
      </c>
      <c r="O76" s="255">
        <f t="shared" si="1"/>
        <v>1.9000000000000003E-2</v>
      </c>
    </row>
    <row r="77" spans="1:15" x14ac:dyDescent="0.3">
      <c r="A77" s="529"/>
      <c r="B77" s="252" t="s">
        <v>1032</v>
      </c>
      <c r="C77" s="256">
        <v>0.24156</v>
      </c>
      <c r="H77" s="252" t="s">
        <v>1192</v>
      </c>
      <c r="I77" s="252" t="s">
        <v>33</v>
      </c>
      <c r="J77" s="257">
        <v>12</v>
      </c>
      <c r="M77" s="250" t="s">
        <v>1193</v>
      </c>
      <c r="N77" s="254">
        <v>0.37</v>
      </c>
      <c r="O77" s="255">
        <f t="shared" si="1"/>
        <v>3.6999999999999998E-2</v>
      </c>
    </row>
    <row r="78" spans="1:15" x14ac:dyDescent="0.3">
      <c r="A78" s="536" t="s">
        <v>1194</v>
      </c>
      <c r="B78" s="252" t="s">
        <v>536</v>
      </c>
      <c r="C78" s="256">
        <v>3229.2000000000003</v>
      </c>
      <c r="H78" s="252" t="s">
        <v>1195</v>
      </c>
      <c r="I78" s="252" t="s">
        <v>33</v>
      </c>
      <c r="J78" s="257">
        <v>94</v>
      </c>
      <c r="M78" s="250" t="s">
        <v>1196</v>
      </c>
      <c r="N78" s="254">
        <v>0.16</v>
      </c>
      <c r="O78" s="255">
        <f t="shared" si="1"/>
        <v>1.6E-2</v>
      </c>
    </row>
    <row r="79" spans="1:15" x14ac:dyDescent="0.3">
      <c r="A79" s="533"/>
      <c r="B79" s="252" t="s">
        <v>1008</v>
      </c>
      <c r="C79" s="256">
        <v>3.17523</v>
      </c>
      <c r="H79" s="252" t="s">
        <v>1197</v>
      </c>
      <c r="I79" s="252" t="s">
        <v>33</v>
      </c>
      <c r="J79" s="257">
        <v>36</v>
      </c>
      <c r="M79" s="250" t="s">
        <v>1198</v>
      </c>
      <c r="N79" s="254">
        <v>0</v>
      </c>
      <c r="O79" s="255">
        <f t="shared" si="1"/>
        <v>0</v>
      </c>
    </row>
    <row r="80" spans="1:15" x14ac:dyDescent="0.3">
      <c r="A80" s="533"/>
      <c r="B80" s="252" t="s">
        <v>1030</v>
      </c>
      <c r="C80" s="256">
        <v>0.28525999999999996</v>
      </c>
      <c r="H80" s="252" t="s">
        <v>1199</v>
      </c>
      <c r="I80" s="252" t="s">
        <v>33</v>
      </c>
      <c r="J80" s="257">
        <v>3245</v>
      </c>
      <c r="M80" s="250" t="s">
        <v>1200</v>
      </c>
      <c r="N80" s="254">
        <v>0</v>
      </c>
      <c r="O80" s="255">
        <f t="shared" si="1"/>
        <v>0</v>
      </c>
    </row>
    <row r="81" spans="1:15" x14ac:dyDescent="0.3">
      <c r="A81" s="529"/>
      <c r="B81" s="252" t="s">
        <v>1032</v>
      </c>
      <c r="C81" s="256">
        <v>0.26816000000000001</v>
      </c>
      <c r="H81" s="252" t="s">
        <v>1201</v>
      </c>
      <c r="I81" s="252" t="s">
        <v>33</v>
      </c>
      <c r="J81" s="257">
        <v>25</v>
      </c>
      <c r="M81" s="250" t="s">
        <v>1202</v>
      </c>
      <c r="N81" s="254">
        <v>0</v>
      </c>
      <c r="O81" s="255">
        <f t="shared" si="1"/>
        <v>0</v>
      </c>
    </row>
    <row r="82" spans="1:15" x14ac:dyDescent="0.3">
      <c r="A82" s="536" t="s">
        <v>1203</v>
      </c>
      <c r="B82" s="252" t="s">
        <v>536</v>
      </c>
      <c r="C82" s="256">
        <v>3230.2799999999997</v>
      </c>
      <c r="H82" s="252" t="s">
        <v>1204</v>
      </c>
      <c r="I82" s="252" t="s">
        <v>33</v>
      </c>
      <c r="J82" s="257">
        <v>1805</v>
      </c>
      <c r="M82" s="250" t="s">
        <v>1205</v>
      </c>
      <c r="N82" s="254">
        <v>0</v>
      </c>
      <c r="O82" s="255">
        <f t="shared" si="1"/>
        <v>0</v>
      </c>
    </row>
    <row r="83" spans="1:15" x14ac:dyDescent="0.3">
      <c r="A83" s="533"/>
      <c r="B83" s="252" t="s">
        <v>1008</v>
      </c>
      <c r="C83" s="256">
        <v>2.7585700000000002</v>
      </c>
      <c r="H83" s="252" t="s">
        <v>1206</v>
      </c>
      <c r="I83" s="252" t="s">
        <v>33</v>
      </c>
      <c r="J83" s="257">
        <v>2264</v>
      </c>
      <c r="M83" s="250" t="s">
        <v>1207</v>
      </c>
      <c r="N83" s="254">
        <v>0</v>
      </c>
      <c r="O83" s="255">
        <f t="shared" si="1"/>
        <v>0</v>
      </c>
    </row>
    <row r="84" spans="1:15" x14ac:dyDescent="0.3">
      <c r="A84" s="533"/>
      <c r="B84" s="252" t="s">
        <v>1030</v>
      </c>
      <c r="C84" s="256">
        <v>0.27319000000000004</v>
      </c>
      <c r="H84" s="252" t="s">
        <v>1208</v>
      </c>
      <c r="I84" s="252" t="s">
        <v>33</v>
      </c>
      <c r="J84" s="257">
        <v>1983</v>
      </c>
      <c r="M84" s="250" t="s">
        <v>1209</v>
      </c>
      <c r="N84" s="254">
        <v>0.06</v>
      </c>
      <c r="O84" s="255">
        <f t="shared" si="1"/>
        <v>6.0000000000000001E-3</v>
      </c>
    </row>
    <row r="85" spans="1:15" x14ac:dyDescent="0.3">
      <c r="A85" s="529"/>
      <c r="B85" s="252" t="s">
        <v>1032</v>
      </c>
      <c r="C85" s="256">
        <v>0.25678999999999996</v>
      </c>
      <c r="H85" s="252" t="s">
        <v>1210</v>
      </c>
      <c r="I85" s="252" t="s">
        <v>33</v>
      </c>
      <c r="J85" s="257">
        <v>144</v>
      </c>
      <c r="M85" s="250" t="s">
        <v>1211</v>
      </c>
      <c r="N85" s="254">
        <v>0.05</v>
      </c>
      <c r="O85" s="255">
        <f t="shared" si="1"/>
        <v>5.000000000000001E-3</v>
      </c>
    </row>
    <row r="86" spans="1:15" x14ac:dyDescent="0.3">
      <c r="A86" s="536" t="s">
        <v>1212</v>
      </c>
      <c r="B86" s="252" t="s">
        <v>536</v>
      </c>
      <c r="C86" s="256">
        <v>2944.81</v>
      </c>
      <c r="H86" s="252" t="s">
        <v>1213</v>
      </c>
      <c r="I86" s="252" t="s">
        <v>33</v>
      </c>
      <c r="J86" s="257">
        <v>1888</v>
      </c>
      <c r="M86" s="250" t="s">
        <v>1214</v>
      </c>
      <c r="N86" s="254">
        <v>0</v>
      </c>
      <c r="O86" s="255">
        <f t="shared" si="1"/>
        <v>0</v>
      </c>
    </row>
    <row r="87" spans="1:15" x14ac:dyDescent="0.3">
      <c r="A87" s="533"/>
      <c r="B87" s="252" t="s">
        <v>1008</v>
      </c>
      <c r="C87" s="263"/>
      <c r="H87" s="252" t="s">
        <v>1215</v>
      </c>
      <c r="I87" s="252" t="s">
        <v>33</v>
      </c>
      <c r="J87" s="257">
        <v>87</v>
      </c>
      <c r="M87" s="250" t="s">
        <v>1216</v>
      </c>
      <c r="N87" s="254">
        <v>0</v>
      </c>
      <c r="O87" s="255">
        <f t="shared" si="1"/>
        <v>0</v>
      </c>
    </row>
    <row r="88" spans="1:15" x14ac:dyDescent="0.3">
      <c r="A88" s="533"/>
      <c r="B88" s="252" t="s">
        <v>1030</v>
      </c>
      <c r="C88" s="256">
        <v>0.25964999999999999</v>
      </c>
      <c r="H88" s="252" t="s">
        <v>1217</v>
      </c>
      <c r="I88" s="252" t="s">
        <v>33</v>
      </c>
      <c r="J88" s="257">
        <v>129</v>
      </c>
      <c r="M88" s="250" t="s">
        <v>1218</v>
      </c>
      <c r="N88" s="254">
        <v>0.2</v>
      </c>
      <c r="O88" s="255">
        <f t="shared" si="1"/>
        <v>2.0000000000000004E-2</v>
      </c>
    </row>
    <row r="89" spans="1:15" x14ac:dyDescent="0.3">
      <c r="A89" s="529"/>
      <c r="B89" s="252" t="s">
        <v>1032</v>
      </c>
      <c r="C89" s="256">
        <v>0.24667</v>
      </c>
      <c r="H89" s="252" t="s">
        <v>1219</v>
      </c>
      <c r="I89" s="252" t="s">
        <v>33</v>
      </c>
      <c r="J89" s="257">
        <v>32</v>
      </c>
      <c r="M89" s="250" t="s">
        <v>1220</v>
      </c>
      <c r="N89" s="254">
        <v>0.11</v>
      </c>
      <c r="O89" s="255">
        <f t="shared" si="1"/>
        <v>1.1000000000000001E-2</v>
      </c>
    </row>
    <row r="90" spans="1:15" x14ac:dyDescent="0.3">
      <c r="A90" s="536" t="s">
        <v>1221</v>
      </c>
      <c r="B90" s="252" t="s">
        <v>536</v>
      </c>
      <c r="C90" s="256">
        <v>3224.57</v>
      </c>
      <c r="H90" s="252" t="s">
        <v>1222</v>
      </c>
      <c r="I90" s="252" t="s">
        <v>33</v>
      </c>
      <c r="J90" s="257">
        <v>5935</v>
      </c>
      <c r="M90" s="250" t="s">
        <v>1223</v>
      </c>
      <c r="N90" s="254">
        <v>0.16</v>
      </c>
      <c r="O90" s="255">
        <f t="shared" si="1"/>
        <v>1.6E-2</v>
      </c>
    </row>
    <row r="91" spans="1:15" x14ac:dyDescent="0.3">
      <c r="A91" s="533"/>
      <c r="B91" s="252" t="s">
        <v>1008</v>
      </c>
      <c r="C91" s="256">
        <v>2.7536699999999996</v>
      </c>
      <c r="H91" s="252" t="s">
        <v>1224</v>
      </c>
      <c r="I91" s="252" t="s">
        <v>33</v>
      </c>
      <c r="J91" s="257">
        <v>325</v>
      </c>
      <c r="M91" s="250" t="s">
        <v>1225</v>
      </c>
      <c r="N91" s="254">
        <v>0.18</v>
      </c>
      <c r="O91" s="255">
        <f t="shared" si="1"/>
        <v>1.7999999999999999E-2</v>
      </c>
    </row>
    <row r="92" spans="1:15" x14ac:dyDescent="0.3">
      <c r="A92" s="533"/>
      <c r="B92" s="252" t="s">
        <v>1030</v>
      </c>
      <c r="C92" s="256">
        <v>0.27503</v>
      </c>
      <c r="H92" s="252" t="s">
        <v>1226</v>
      </c>
      <c r="I92" s="252" t="s">
        <v>33</v>
      </c>
      <c r="J92" s="257">
        <v>3985</v>
      </c>
      <c r="M92" s="250" t="s">
        <v>1227</v>
      </c>
      <c r="N92" s="254">
        <v>0.19</v>
      </c>
      <c r="O92" s="255">
        <f t="shared" si="1"/>
        <v>1.9000000000000003E-2</v>
      </c>
    </row>
    <row r="93" spans="1:15" x14ac:dyDescent="0.3">
      <c r="A93" s="529"/>
      <c r="B93" s="252" t="s">
        <v>1032</v>
      </c>
      <c r="C93" s="256">
        <v>0.25681999999999999</v>
      </c>
      <c r="H93" s="252" t="s">
        <v>1228</v>
      </c>
      <c r="I93" s="252" t="s">
        <v>33</v>
      </c>
      <c r="J93" s="257">
        <v>13214</v>
      </c>
      <c r="M93" s="250" t="s">
        <v>1229</v>
      </c>
      <c r="N93" s="254">
        <v>0.19</v>
      </c>
      <c r="O93" s="255">
        <f t="shared" si="1"/>
        <v>1.9000000000000003E-2</v>
      </c>
    </row>
    <row r="94" spans="1:15" x14ac:dyDescent="0.3">
      <c r="A94" s="536" t="s">
        <v>1230</v>
      </c>
      <c r="B94" s="252" t="s">
        <v>536</v>
      </c>
      <c r="C94" s="256">
        <v>3249.99</v>
      </c>
      <c r="H94" s="252" t="s">
        <v>1231</v>
      </c>
      <c r="I94" s="252" t="s">
        <v>33</v>
      </c>
      <c r="J94" s="257">
        <v>13396</v>
      </c>
      <c r="M94" s="250" t="s">
        <v>1232</v>
      </c>
      <c r="N94" s="254">
        <v>0.2</v>
      </c>
      <c r="O94" s="255">
        <f t="shared" si="1"/>
        <v>2.0000000000000004E-2</v>
      </c>
    </row>
    <row r="95" spans="1:15" x14ac:dyDescent="0.3">
      <c r="A95" s="533"/>
      <c r="B95" s="252" t="s">
        <v>1008</v>
      </c>
      <c r="C95" s="256">
        <v>2.7753900000000002</v>
      </c>
      <c r="H95" s="252" t="s">
        <v>1233</v>
      </c>
      <c r="I95" s="252" t="s">
        <v>33</v>
      </c>
      <c r="J95" s="257">
        <v>4945</v>
      </c>
      <c r="M95" s="250" t="s">
        <v>1234</v>
      </c>
      <c r="N95" s="254">
        <v>0.23</v>
      </c>
      <c r="O95" s="255">
        <f t="shared" si="1"/>
        <v>2.3000000000000003E-2</v>
      </c>
    </row>
    <row r="96" spans="1:15" x14ac:dyDescent="0.3">
      <c r="A96" s="533"/>
      <c r="B96" s="252" t="s">
        <v>1030</v>
      </c>
      <c r="C96" s="256">
        <v>0.27484999999999998</v>
      </c>
      <c r="H96" s="252" t="s">
        <v>1235</v>
      </c>
      <c r="I96" s="252" t="s">
        <v>33</v>
      </c>
      <c r="J96" s="257">
        <v>6</v>
      </c>
      <c r="M96" s="250" t="s">
        <v>1236</v>
      </c>
      <c r="N96" s="254">
        <v>0.25</v>
      </c>
      <c r="O96" s="255">
        <f t="shared" si="1"/>
        <v>2.5000000000000001E-2</v>
      </c>
    </row>
    <row r="97" spans="1:15" x14ac:dyDescent="0.3">
      <c r="A97" s="529"/>
      <c r="B97" s="252" t="s">
        <v>1032</v>
      </c>
      <c r="C97" s="256">
        <v>0.25834999999999997</v>
      </c>
      <c r="H97" s="252" t="s">
        <v>1237</v>
      </c>
      <c r="I97" s="252" t="s">
        <v>33</v>
      </c>
      <c r="J97" s="257">
        <v>189</v>
      </c>
      <c r="M97" s="250" t="s">
        <v>1238</v>
      </c>
      <c r="N97" s="254">
        <v>0.42</v>
      </c>
      <c r="O97" s="255">
        <f t="shared" si="1"/>
        <v>4.2000000000000003E-2</v>
      </c>
    </row>
    <row r="98" spans="1:15" x14ac:dyDescent="0.3">
      <c r="A98" s="536" t="s">
        <v>1239</v>
      </c>
      <c r="B98" s="252" t="s">
        <v>536</v>
      </c>
      <c r="C98" s="256">
        <v>3159.4999999999995</v>
      </c>
      <c r="M98" s="250" t="s">
        <v>1240</v>
      </c>
      <c r="N98" s="254">
        <v>0.1</v>
      </c>
      <c r="O98" s="255">
        <f t="shared" si="1"/>
        <v>1.0000000000000002E-2</v>
      </c>
    </row>
    <row r="99" spans="1:15" x14ac:dyDescent="0.3">
      <c r="A99" s="533"/>
      <c r="B99" s="252" t="s">
        <v>1008</v>
      </c>
      <c r="C99" s="256">
        <v>3.10669</v>
      </c>
      <c r="M99" s="250" t="s">
        <v>1241</v>
      </c>
      <c r="N99" s="254">
        <v>0.18</v>
      </c>
      <c r="O99" s="255">
        <f t="shared" si="1"/>
        <v>1.7999999999999999E-2</v>
      </c>
    </row>
    <row r="100" spans="1:15" x14ac:dyDescent="0.3">
      <c r="A100" s="533"/>
      <c r="B100" s="252" t="s">
        <v>1030</v>
      </c>
      <c r="C100" s="256">
        <v>0.27911000000000002</v>
      </c>
      <c r="M100" s="250" t="s">
        <v>1242</v>
      </c>
      <c r="N100" s="254">
        <v>0.18</v>
      </c>
      <c r="O100" s="255">
        <f t="shared" si="1"/>
        <v>1.7999999999999999E-2</v>
      </c>
    </row>
    <row r="101" spans="1:15" x14ac:dyDescent="0.3">
      <c r="A101" s="529"/>
      <c r="B101" s="252" t="s">
        <v>1032</v>
      </c>
      <c r="C101" s="256">
        <v>0.26235999999999998</v>
      </c>
      <c r="M101" s="250" t="s">
        <v>1243</v>
      </c>
      <c r="N101" s="254">
        <v>0</v>
      </c>
      <c r="O101" s="255">
        <f t="shared" si="1"/>
        <v>0</v>
      </c>
    </row>
    <row r="102" spans="1:15" x14ac:dyDescent="0.3">
      <c r="A102" s="537" t="s">
        <v>223</v>
      </c>
      <c r="B102" s="252" t="s">
        <v>1008</v>
      </c>
      <c r="C102" s="264">
        <v>9.0100000000000006E-3</v>
      </c>
      <c r="M102" s="250" t="s">
        <v>1244</v>
      </c>
      <c r="N102" s="254">
        <v>0</v>
      </c>
      <c r="O102" s="255">
        <f t="shared" si="1"/>
        <v>0</v>
      </c>
    </row>
    <row r="103" spans="1:15" x14ac:dyDescent="0.3">
      <c r="A103" s="538"/>
      <c r="B103" s="252" t="s">
        <v>1245</v>
      </c>
      <c r="C103" s="264">
        <v>0.42338999999999999</v>
      </c>
      <c r="M103" s="250" t="s">
        <v>1246</v>
      </c>
      <c r="N103" s="254">
        <v>0.1</v>
      </c>
      <c r="O103" s="255">
        <f t="shared" si="1"/>
        <v>1.0000000000000002E-2</v>
      </c>
    </row>
    <row r="104" spans="1:15" x14ac:dyDescent="0.3">
      <c r="A104" s="539"/>
      <c r="B104" s="252" t="s">
        <v>33</v>
      </c>
      <c r="C104" s="264">
        <v>1.1350000000000001E-2</v>
      </c>
      <c r="M104" s="250" t="s">
        <v>1247</v>
      </c>
      <c r="N104" s="254">
        <v>0.1</v>
      </c>
      <c r="O104" s="255">
        <f t="shared" si="1"/>
        <v>1.0000000000000002E-2</v>
      </c>
    </row>
    <row r="105" spans="1:15" x14ac:dyDescent="0.3">
      <c r="A105" s="537" t="s">
        <v>1248</v>
      </c>
      <c r="B105" s="252" t="s">
        <v>1008</v>
      </c>
      <c r="C105" s="264">
        <v>0.16750999999999999</v>
      </c>
      <c r="M105" s="250" t="s">
        <v>1249</v>
      </c>
      <c r="N105" s="254">
        <v>0.1</v>
      </c>
      <c r="O105" s="255">
        <f t="shared" si="1"/>
        <v>1.0000000000000002E-2</v>
      </c>
    </row>
    <row r="106" spans="1:15" x14ac:dyDescent="0.3">
      <c r="A106" s="538"/>
      <c r="B106" s="252" t="s">
        <v>1245</v>
      </c>
      <c r="C106" s="264">
        <v>5.0596100000000002</v>
      </c>
      <c r="M106" s="250" t="s">
        <v>1250</v>
      </c>
      <c r="N106" s="254">
        <v>0</v>
      </c>
      <c r="O106" s="255">
        <f t="shared" si="1"/>
        <v>0</v>
      </c>
    </row>
    <row r="107" spans="1:15" x14ac:dyDescent="0.3">
      <c r="A107" s="539"/>
      <c r="B107" s="252" t="s">
        <v>33</v>
      </c>
      <c r="C107" s="264">
        <v>0.18822</v>
      </c>
      <c r="M107" s="250" t="s">
        <v>1251</v>
      </c>
      <c r="N107" s="254">
        <v>0.1</v>
      </c>
      <c r="O107" s="255">
        <f t="shared" si="1"/>
        <v>1.0000000000000002E-2</v>
      </c>
    </row>
    <row r="108" spans="1:15" x14ac:dyDescent="0.3">
      <c r="A108" s="536" t="s">
        <v>1252</v>
      </c>
      <c r="B108" s="252" t="s">
        <v>1008</v>
      </c>
      <c r="C108" s="265"/>
      <c r="M108" s="250" t="s">
        <v>1253</v>
      </c>
      <c r="N108" s="254">
        <v>0.32</v>
      </c>
      <c r="O108" s="255">
        <f t="shared" si="1"/>
        <v>3.2000000000000001E-2</v>
      </c>
    </row>
    <row r="109" spans="1:15" x14ac:dyDescent="0.3">
      <c r="A109" s="533"/>
      <c r="B109" s="252" t="s">
        <v>1245</v>
      </c>
      <c r="C109" s="264">
        <v>0.10625</v>
      </c>
      <c r="M109" s="250" t="s">
        <v>1254</v>
      </c>
      <c r="N109" s="254">
        <v>0.05</v>
      </c>
      <c r="O109" s="255">
        <f t="shared" si="1"/>
        <v>5.000000000000001E-3</v>
      </c>
    </row>
    <row r="110" spans="1:15" x14ac:dyDescent="0.3">
      <c r="A110" s="529"/>
      <c r="B110" s="252" t="s">
        <v>33</v>
      </c>
      <c r="C110" s="264">
        <v>5.2100000000000002E-3</v>
      </c>
      <c r="M110" s="250" t="s">
        <v>1255</v>
      </c>
      <c r="N110" s="254">
        <v>0.1</v>
      </c>
      <c r="O110" s="255">
        <f t="shared" si="1"/>
        <v>1.0000000000000002E-2</v>
      </c>
    </row>
    <row r="111" spans="1:15" x14ac:dyDescent="0.3">
      <c r="A111" s="536" t="s">
        <v>1256</v>
      </c>
      <c r="B111" s="252" t="s">
        <v>1008</v>
      </c>
      <c r="C111" s="264">
        <v>0.16750999999999999</v>
      </c>
      <c r="M111" s="250" t="s">
        <v>1257</v>
      </c>
      <c r="N111" s="254">
        <v>0.06</v>
      </c>
      <c r="O111" s="255">
        <f t="shared" si="1"/>
        <v>6.0000000000000001E-3</v>
      </c>
    </row>
    <row r="112" spans="1:15" x14ac:dyDescent="0.3">
      <c r="A112" s="533"/>
      <c r="B112" s="252" t="s">
        <v>1245</v>
      </c>
      <c r="C112" s="264">
        <v>5.0596100000000002</v>
      </c>
      <c r="M112" s="250" t="s">
        <v>1258</v>
      </c>
      <c r="N112" s="254">
        <v>0.1</v>
      </c>
      <c r="O112" s="255">
        <f t="shared" si="1"/>
        <v>1.0000000000000002E-2</v>
      </c>
    </row>
    <row r="113" spans="1:15" x14ac:dyDescent="0.3">
      <c r="A113" s="529"/>
      <c r="B113" s="252" t="s">
        <v>33</v>
      </c>
      <c r="C113" s="264">
        <v>0.18822</v>
      </c>
      <c r="M113" s="250" t="s">
        <v>1259</v>
      </c>
      <c r="N113" s="254">
        <v>0.12</v>
      </c>
      <c r="O113" s="255">
        <f t="shared" si="1"/>
        <v>1.2E-2</v>
      </c>
    </row>
    <row r="114" spans="1:15" x14ac:dyDescent="0.3">
      <c r="A114" s="536" t="s">
        <v>1260</v>
      </c>
      <c r="B114" s="252" t="s">
        <v>1008</v>
      </c>
      <c r="C114" s="264">
        <v>0.16750999999999999</v>
      </c>
      <c r="M114" s="250" t="s">
        <v>1261</v>
      </c>
      <c r="N114" s="254">
        <v>0.2</v>
      </c>
      <c r="O114" s="255">
        <f t="shared" si="1"/>
        <v>2.0000000000000004E-2</v>
      </c>
    </row>
    <row r="115" spans="1:15" x14ac:dyDescent="0.3">
      <c r="A115" s="533"/>
      <c r="B115" s="252" t="s">
        <v>1245</v>
      </c>
      <c r="C115" s="264">
        <v>5.0596100000000002</v>
      </c>
      <c r="M115" s="250" t="s">
        <v>1262</v>
      </c>
      <c r="N115" s="254">
        <v>0</v>
      </c>
      <c r="O115" s="255">
        <f t="shared" si="1"/>
        <v>0</v>
      </c>
    </row>
    <row r="116" spans="1:15" x14ac:dyDescent="0.3">
      <c r="A116" s="529"/>
      <c r="B116" s="252" t="s">
        <v>33</v>
      </c>
      <c r="C116" s="264">
        <v>0.18822</v>
      </c>
      <c r="M116" s="250" t="s">
        <v>1263</v>
      </c>
      <c r="N116" s="254">
        <v>0</v>
      </c>
      <c r="O116" s="255">
        <f t="shared" si="1"/>
        <v>0</v>
      </c>
    </row>
    <row r="117" spans="1:15" x14ac:dyDescent="0.3">
      <c r="A117" s="536" t="s">
        <v>1264</v>
      </c>
      <c r="B117" s="252" t="s">
        <v>1008</v>
      </c>
      <c r="C117" s="264">
        <v>3.5580000000000001E-2</v>
      </c>
      <c r="M117" s="250" t="s">
        <v>1265</v>
      </c>
      <c r="N117" s="254">
        <v>0</v>
      </c>
      <c r="O117" s="255">
        <f t="shared" si="1"/>
        <v>0</v>
      </c>
    </row>
    <row r="118" spans="1:15" x14ac:dyDescent="0.3">
      <c r="A118" s="533"/>
      <c r="B118" s="252" t="s">
        <v>1245</v>
      </c>
      <c r="C118" s="264">
        <v>1.03677</v>
      </c>
      <c r="M118" s="250" t="s">
        <v>1266</v>
      </c>
      <c r="N118" s="254">
        <v>0</v>
      </c>
      <c r="O118" s="255">
        <f t="shared" si="1"/>
        <v>0</v>
      </c>
    </row>
    <row r="119" spans="1:15" x14ac:dyDescent="0.3">
      <c r="A119" s="529"/>
      <c r="B119" s="252" t="s">
        <v>33</v>
      </c>
      <c r="C119" s="264">
        <v>4.5620000000000001E-2</v>
      </c>
      <c r="M119" s="250" t="s">
        <v>1267</v>
      </c>
      <c r="N119" s="254">
        <v>0.1</v>
      </c>
      <c r="O119" s="255">
        <f t="shared" si="1"/>
        <v>1.0000000000000002E-2</v>
      </c>
    </row>
    <row r="120" spans="1:15" x14ac:dyDescent="0.3">
      <c r="A120" s="536" t="s">
        <v>1268</v>
      </c>
      <c r="B120" s="252" t="s">
        <v>1008</v>
      </c>
      <c r="C120" s="264">
        <v>2.14E-3</v>
      </c>
      <c r="M120" s="250" t="s">
        <v>1269</v>
      </c>
      <c r="N120" s="254">
        <v>0.01</v>
      </c>
      <c r="O120" s="255">
        <f t="shared" si="1"/>
        <v>1E-3</v>
      </c>
    </row>
    <row r="121" spans="1:15" x14ac:dyDescent="0.3">
      <c r="A121" s="533"/>
      <c r="B121" s="252" t="s">
        <v>1245</v>
      </c>
      <c r="C121" s="264">
        <v>8.9520000000000002E-2</v>
      </c>
      <c r="M121" s="250" t="s">
        <v>1270</v>
      </c>
      <c r="N121" s="254">
        <v>0</v>
      </c>
      <c r="O121" s="255">
        <f t="shared" si="1"/>
        <v>0</v>
      </c>
    </row>
    <row r="122" spans="1:15" x14ac:dyDescent="0.3">
      <c r="A122" s="529"/>
      <c r="B122" s="252" t="s">
        <v>33</v>
      </c>
      <c r="C122" s="264">
        <v>4.15E-3</v>
      </c>
      <c r="M122" s="250" t="s">
        <v>1271</v>
      </c>
      <c r="N122" s="254">
        <v>0.1</v>
      </c>
      <c r="O122" s="255">
        <f t="shared" si="1"/>
        <v>1.0000000000000002E-2</v>
      </c>
    </row>
    <row r="123" spans="1:15" x14ac:dyDescent="0.3">
      <c r="A123" s="536" t="s">
        <v>1272</v>
      </c>
      <c r="B123" s="252" t="s">
        <v>1008</v>
      </c>
      <c r="C123" s="264">
        <v>1.4019999999999999E-2</v>
      </c>
      <c r="M123" s="250" t="s">
        <v>1273</v>
      </c>
      <c r="N123" s="254">
        <v>0.32</v>
      </c>
      <c r="O123" s="255">
        <f t="shared" si="1"/>
        <v>3.2000000000000001E-2</v>
      </c>
    </row>
    <row r="124" spans="1:15" x14ac:dyDescent="0.3">
      <c r="A124" s="533"/>
      <c r="B124" s="252" t="s">
        <v>1245</v>
      </c>
      <c r="C124" s="264">
        <v>0.42338999999999999</v>
      </c>
      <c r="M124" s="250" t="s">
        <v>1274</v>
      </c>
      <c r="N124" s="254">
        <v>0.15</v>
      </c>
      <c r="O124" s="255">
        <f t="shared" si="1"/>
        <v>1.4999999999999999E-2</v>
      </c>
    </row>
    <row r="125" spans="1:15" x14ac:dyDescent="0.3">
      <c r="A125" s="529"/>
      <c r="B125" s="252" t="s">
        <v>33</v>
      </c>
      <c r="C125" s="264">
        <v>1.891E-2</v>
      </c>
      <c r="M125" s="250" t="s">
        <v>1275</v>
      </c>
      <c r="N125" s="254">
        <v>0.2</v>
      </c>
      <c r="O125" s="255">
        <f t="shared" si="1"/>
        <v>2.0000000000000004E-2</v>
      </c>
    </row>
    <row r="126" spans="1:15" x14ac:dyDescent="0.3">
      <c r="A126" s="536" t="s">
        <v>1276</v>
      </c>
      <c r="B126" s="252" t="s">
        <v>1008</v>
      </c>
      <c r="C126" s="264">
        <v>1.059E-2</v>
      </c>
      <c r="M126" s="250" t="s">
        <v>1277</v>
      </c>
      <c r="N126" s="254">
        <v>0</v>
      </c>
      <c r="O126" s="255">
        <f t="shared" si="1"/>
        <v>0</v>
      </c>
    </row>
    <row r="127" spans="1:15" x14ac:dyDescent="0.3">
      <c r="A127" s="533"/>
      <c r="B127" s="252" t="s">
        <v>1245</v>
      </c>
      <c r="C127" s="264">
        <v>0.42338999999999999</v>
      </c>
      <c r="M127" s="250" t="s">
        <v>1278</v>
      </c>
      <c r="N127" s="254">
        <v>0</v>
      </c>
      <c r="O127" s="255">
        <f t="shared" si="1"/>
        <v>0</v>
      </c>
    </row>
    <row r="128" spans="1:15" x14ac:dyDescent="0.3">
      <c r="A128" s="529"/>
      <c r="B128" s="252" t="s">
        <v>33</v>
      </c>
      <c r="C128" s="264">
        <v>1.188E-2</v>
      </c>
      <c r="M128" s="250" t="s">
        <v>1279</v>
      </c>
      <c r="N128" s="254">
        <v>0</v>
      </c>
      <c r="O128" s="255">
        <f t="shared" si="1"/>
        <v>0</v>
      </c>
    </row>
    <row r="129" spans="1:15" x14ac:dyDescent="0.3">
      <c r="A129" s="536" t="s">
        <v>1280</v>
      </c>
      <c r="B129" s="252" t="s">
        <v>1008</v>
      </c>
      <c r="C129" s="264">
        <v>0.16750999999999999</v>
      </c>
      <c r="M129" s="250" t="s">
        <v>1281</v>
      </c>
      <c r="N129" s="254">
        <v>0</v>
      </c>
      <c r="O129" s="255">
        <f t="shared" si="1"/>
        <v>0</v>
      </c>
    </row>
    <row r="130" spans="1:15" x14ac:dyDescent="0.3">
      <c r="A130" s="533"/>
      <c r="B130" s="252" t="s">
        <v>1245</v>
      </c>
      <c r="C130" s="264">
        <v>5.0596100000000002</v>
      </c>
      <c r="M130" s="250" t="s">
        <v>1282</v>
      </c>
      <c r="N130" s="254">
        <v>0</v>
      </c>
      <c r="O130" s="255">
        <f t="shared" si="1"/>
        <v>0</v>
      </c>
    </row>
    <row r="131" spans="1:15" x14ac:dyDescent="0.3">
      <c r="A131" s="529"/>
      <c r="B131" s="252" t="s">
        <v>33</v>
      </c>
      <c r="C131" s="264">
        <v>0.18822</v>
      </c>
      <c r="M131" s="250" t="s">
        <v>1283</v>
      </c>
      <c r="N131" s="254" t="s">
        <v>33</v>
      </c>
      <c r="O131" s="255">
        <v>5.98</v>
      </c>
    </row>
    <row r="132" spans="1:15" x14ac:dyDescent="0.3">
      <c r="A132" s="536" t="s">
        <v>1284</v>
      </c>
      <c r="B132" s="252" t="s">
        <v>1008</v>
      </c>
      <c r="C132" s="265"/>
      <c r="M132" s="250" t="s">
        <v>1285</v>
      </c>
      <c r="N132" s="254" t="s">
        <v>33</v>
      </c>
      <c r="O132" s="255">
        <v>5.79</v>
      </c>
    </row>
    <row r="133" spans="1:15" x14ac:dyDescent="0.3">
      <c r="A133" s="533"/>
      <c r="B133" s="252" t="s">
        <v>1245</v>
      </c>
      <c r="C133" s="264">
        <v>0.10625</v>
      </c>
      <c r="M133" s="250" t="s">
        <v>1286</v>
      </c>
      <c r="N133" s="254" t="s">
        <v>33</v>
      </c>
      <c r="O133" s="255">
        <v>2.65</v>
      </c>
    </row>
    <row r="134" spans="1:15" x14ac:dyDescent="0.3">
      <c r="A134" s="529"/>
      <c r="B134" s="252" t="s">
        <v>33</v>
      </c>
      <c r="C134" s="264">
        <v>5.2100000000000002E-3</v>
      </c>
      <c r="M134" s="250" t="s">
        <v>1287</v>
      </c>
      <c r="N134" s="254" t="s">
        <v>33</v>
      </c>
      <c r="O134" s="255">
        <v>0.55000000000000004</v>
      </c>
    </row>
    <row r="135" spans="1:15" x14ac:dyDescent="0.3">
      <c r="A135" s="536" t="s">
        <v>1288</v>
      </c>
      <c r="B135" s="252" t="s">
        <v>1008</v>
      </c>
      <c r="C135" s="264">
        <v>6.7600000000000004E-3</v>
      </c>
      <c r="M135" s="250" t="s">
        <v>1289</v>
      </c>
      <c r="N135" s="254" t="s">
        <v>33</v>
      </c>
      <c r="O135" s="255">
        <v>3</v>
      </c>
    </row>
    <row r="136" spans="1:15" x14ac:dyDescent="0.3">
      <c r="A136" s="533"/>
      <c r="B136" s="252" t="s">
        <v>1245</v>
      </c>
      <c r="C136" s="264">
        <v>0.42338999999999999</v>
      </c>
      <c r="M136" s="250" t="s">
        <v>1290</v>
      </c>
      <c r="N136" s="254" t="s">
        <v>33</v>
      </c>
      <c r="O136" s="255">
        <v>1.56</v>
      </c>
    </row>
    <row r="137" spans="1:15" x14ac:dyDescent="0.3">
      <c r="A137" s="529"/>
      <c r="B137" s="252" t="s">
        <v>33</v>
      </c>
      <c r="C137" s="264">
        <v>8.5100000000000002E-3</v>
      </c>
      <c r="M137" s="250" t="s">
        <v>1291</v>
      </c>
      <c r="N137" s="254" t="s">
        <v>33</v>
      </c>
      <c r="O137" s="255">
        <v>3.54</v>
      </c>
    </row>
    <row r="138" spans="1:15" x14ac:dyDescent="0.3">
      <c r="M138" s="250" t="s">
        <v>1292</v>
      </c>
      <c r="N138" s="254" t="s">
        <v>33</v>
      </c>
      <c r="O138" s="255">
        <v>5.49</v>
      </c>
    </row>
    <row r="139" spans="1:15" x14ac:dyDescent="0.3">
      <c r="N139" s="254" t="s">
        <v>33</v>
      </c>
    </row>
    <row r="140" spans="1:15" ht="18" x14ac:dyDescent="0.35">
      <c r="A140" s="251" t="s">
        <v>1293</v>
      </c>
      <c r="B140" s="251" t="s">
        <v>739</v>
      </c>
      <c r="C140" s="251" t="s">
        <v>844</v>
      </c>
      <c r="D140" s="252" t="s">
        <v>1018</v>
      </c>
    </row>
    <row r="141" spans="1:15" x14ac:dyDescent="0.3">
      <c r="A141" s="526" t="s">
        <v>1294</v>
      </c>
      <c r="B141" s="526" t="s">
        <v>1295</v>
      </c>
      <c r="C141" s="252" t="s">
        <v>68</v>
      </c>
      <c r="D141" s="266">
        <v>0.10829414000000001</v>
      </c>
    </row>
    <row r="142" spans="1:15" x14ac:dyDescent="0.3">
      <c r="A142" s="526"/>
      <c r="B142" s="526"/>
      <c r="C142" s="252" t="s">
        <v>1296</v>
      </c>
      <c r="D142" s="266">
        <v>0.17429000000000003</v>
      </c>
    </row>
    <row r="143" spans="1:15" x14ac:dyDescent="0.3">
      <c r="A143" s="526"/>
      <c r="B143" s="526" t="s">
        <v>1297</v>
      </c>
      <c r="C143" s="252" t="s">
        <v>68</v>
      </c>
      <c r="D143" s="266">
        <v>0.13276414</v>
      </c>
    </row>
    <row r="144" spans="1:15" x14ac:dyDescent="0.3">
      <c r="A144" s="526"/>
      <c r="B144" s="526"/>
      <c r="C144" s="252" t="s">
        <v>1296</v>
      </c>
      <c r="D144" s="266">
        <v>0.21368000000000001</v>
      </c>
    </row>
    <row r="145" spans="1:23" x14ac:dyDescent="0.3">
      <c r="A145" s="526"/>
      <c r="B145" s="526" t="s">
        <v>1298</v>
      </c>
      <c r="C145" s="252" t="s">
        <v>68</v>
      </c>
      <c r="D145" s="266">
        <v>0.14461414</v>
      </c>
    </row>
    <row r="146" spans="1:23" x14ac:dyDescent="0.3">
      <c r="A146" s="526"/>
      <c r="B146" s="526"/>
      <c r="C146" s="252" t="s">
        <v>1296</v>
      </c>
      <c r="D146" s="266">
        <v>0.23274</v>
      </c>
    </row>
    <row r="147" spans="1:23" x14ac:dyDescent="0.3">
      <c r="A147" s="526"/>
      <c r="B147" s="526" t="s">
        <v>1299</v>
      </c>
      <c r="C147" s="252" t="s">
        <v>68</v>
      </c>
      <c r="D147" s="266">
        <v>0.16197414000000002</v>
      </c>
    </row>
    <row r="148" spans="1:23" x14ac:dyDescent="0.3">
      <c r="A148" s="526"/>
      <c r="B148" s="526"/>
      <c r="C148" s="252" t="s">
        <v>1296</v>
      </c>
      <c r="D148" s="266">
        <v>0.26067999999999997</v>
      </c>
    </row>
    <row r="149" spans="1:23" x14ac:dyDescent="0.3">
      <c r="A149" s="526"/>
      <c r="B149" s="526" t="s">
        <v>1300</v>
      </c>
      <c r="C149" s="252" t="s">
        <v>68</v>
      </c>
      <c r="D149" s="266">
        <v>0.17468414000000002</v>
      </c>
    </row>
    <row r="150" spans="1:23" x14ac:dyDescent="0.3">
      <c r="A150" s="526"/>
      <c r="B150" s="526"/>
      <c r="C150" s="252" t="s">
        <v>1296</v>
      </c>
      <c r="D150" s="266">
        <v>0.28114</v>
      </c>
    </row>
    <row r="151" spans="1:23" x14ac:dyDescent="0.3">
      <c r="A151" s="526"/>
      <c r="B151" s="526" t="s">
        <v>1301</v>
      </c>
      <c r="C151" s="252" t="s">
        <v>68</v>
      </c>
      <c r="D151" s="266">
        <v>0.21243413999999999</v>
      </c>
    </row>
    <row r="152" spans="1:23" x14ac:dyDescent="0.3">
      <c r="A152" s="526"/>
      <c r="B152" s="526"/>
      <c r="C152" s="252" t="s">
        <v>1296</v>
      </c>
      <c r="D152" s="266">
        <v>0.34188999999999997</v>
      </c>
    </row>
    <row r="153" spans="1:23" x14ac:dyDescent="0.3">
      <c r="A153" s="526"/>
      <c r="B153" s="526" t="s">
        <v>1302</v>
      </c>
      <c r="C153" s="252" t="s">
        <v>68</v>
      </c>
      <c r="D153" s="266">
        <v>0.17041414000000002</v>
      </c>
    </row>
    <row r="154" spans="1:23" x14ac:dyDescent="0.3">
      <c r="A154" s="526"/>
      <c r="B154" s="526"/>
      <c r="C154" s="252" t="s">
        <v>1296</v>
      </c>
      <c r="D154" s="266">
        <v>0.27426</v>
      </c>
    </row>
    <row r="155" spans="1:23" x14ac:dyDescent="0.3">
      <c r="A155" s="526"/>
      <c r="B155" s="526" t="s">
        <v>1303</v>
      </c>
      <c r="C155" s="252" t="s">
        <v>68</v>
      </c>
      <c r="D155" s="266">
        <v>0.20296414000000002</v>
      </c>
    </row>
    <row r="156" spans="1:23" x14ac:dyDescent="0.3">
      <c r="A156" s="526"/>
      <c r="B156" s="526"/>
      <c r="C156" s="252" t="s">
        <v>1296</v>
      </c>
      <c r="D156" s="266">
        <v>0.32665</v>
      </c>
    </row>
    <row r="157" spans="1:23" x14ac:dyDescent="0.3">
      <c r="A157" s="526"/>
      <c r="B157" s="526" t="s">
        <v>1304</v>
      </c>
      <c r="C157" s="252" t="s">
        <v>68</v>
      </c>
      <c r="D157" s="266">
        <v>0.17784414000000001</v>
      </c>
    </row>
    <row r="158" spans="1:23" x14ac:dyDescent="0.3">
      <c r="A158" s="526"/>
      <c r="B158" s="526"/>
      <c r="C158" s="252" t="s">
        <v>1296</v>
      </c>
      <c r="D158" s="266">
        <v>0.28620999999999996</v>
      </c>
    </row>
    <row r="160" spans="1:23" x14ac:dyDescent="0.3">
      <c r="A160" s="267"/>
      <c r="B160" s="267"/>
      <c r="C160" s="267"/>
      <c r="D160" s="534" t="s">
        <v>241</v>
      </c>
      <c r="E160" s="534"/>
      <c r="F160" s="534"/>
      <c r="G160" s="534"/>
      <c r="H160" s="534" t="s">
        <v>982</v>
      </c>
      <c r="I160" s="534"/>
      <c r="J160" s="534"/>
      <c r="K160" s="534"/>
      <c r="L160" s="534" t="s">
        <v>1305</v>
      </c>
      <c r="M160" s="534"/>
      <c r="N160" s="534"/>
      <c r="O160" s="534"/>
      <c r="P160" s="534" t="s">
        <v>1306</v>
      </c>
      <c r="Q160" s="534"/>
      <c r="R160" s="534"/>
      <c r="S160" s="534"/>
      <c r="T160" s="535" t="s">
        <v>1307</v>
      </c>
      <c r="U160" s="535"/>
      <c r="V160" s="535"/>
      <c r="W160" s="535"/>
    </row>
    <row r="161" spans="1:23" ht="18" x14ac:dyDescent="0.35">
      <c r="A161" s="251" t="s">
        <v>1293</v>
      </c>
      <c r="B161" s="251" t="s">
        <v>739</v>
      </c>
      <c r="C161" s="251" t="s">
        <v>844</v>
      </c>
      <c r="D161" s="252" t="s">
        <v>1018</v>
      </c>
      <c r="E161" s="252" t="s">
        <v>1308</v>
      </c>
      <c r="F161" s="252" t="s">
        <v>1309</v>
      </c>
      <c r="G161" s="252" t="s">
        <v>1310</v>
      </c>
      <c r="H161" s="252" t="s">
        <v>1018</v>
      </c>
      <c r="I161" s="252" t="s">
        <v>1308</v>
      </c>
      <c r="J161" s="252" t="s">
        <v>1309</v>
      </c>
      <c r="K161" s="252" t="s">
        <v>1310</v>
      </c>
      <c r="L161" s="268" t="s">
        <v>1311</v>
      </c>
      <c r="M161" s="269" t="s">
        <v>1312</v>
      </c>
      <c r="N161" s="270" t="s">
        <v>1313</v>
      </c>
      <c r="O161" s="271" t="s">
        <v>1314</v>
      </c>
      <c r="P161" s="272" t="s">
        <v>1311</v>
      </c>
      <c r="Q161" s="252" t="s">
        <v>1312</v>
      </c>
      <c r="R161" s="252" t="s">
        <v>1313</v>
      </c>
      <c r="S161" s="252" t="s">
        <v>1314</v>
      </c>
      <c r="T161" s="252" t="s">
        <v>1018</v>
      </c>
      <c r="U161" s="252" t="s">
        <v>1308</v>
      </c>
      <c r="V161" s="252" t="s">
        <v>1309</v>
      </c>
      <c r="W161" s="252" t="s">
        <v>1310</v>
      </c>
    </row>
    <row r="162" spans="1:23" x14ac:dyDescent="0.3">
      <c r="A162" s="526" t="s">
        <v>1315</v>
      </c>
      <c r="B162" s="526" t="s">
        <v>1316</v>
      </c>
      <c r="C162" s="252" t="s">
        <v>68</v>
      </c>
      <c r="D162" s="273">
        <v>0.13989414</v>
      </c>
      <c r="E162" s="266">
        <v>0.13800999999999999</v>
      </c>
      <c r="F162" s="266">
        <v>4.1400000000000002E-6</v>
      </c>
      <c r="G162" s="266">
        <v>1.8799999999999999E-3</v>
      </c>
      <c r="H162" s="273">
        <v>0.14651999999999998</v>
      </c>
      <c r="I162" s="266">
        <v>0.14584</v>
      </c>
      <c r="J162" s="266">
        <v>3.2000000000000003E-4</v>
      </c>
      <c r="K162" s="266">
        <v>3.6000000000000002E-4</v>
      </c>
      <c r="L162" s="274">
        <v>0.10332</v>
      </c>
      <c r="M162" s="275">
        <v>0.10224</v>
      </c>
      <c r="N162" s="276">
        <v>2.1000000000000001E-4</v>
      </c>
      <c r="O162" s="277">
        <v>8.7000000000000001E-4</v>
      </c>
      <c r="P162" s="278">
        <v>2.2160000000000003E-2</v>
      </c>
      <c r="Q162" s="266">
        <v>2.2020000000000001E-2</v>
      </c>
      <c r="R162" s="266">
        <v>6.9999999999999994E-5</v>
      </c>
      <c r="S162" s="266">
        <v>6.9999999999999994E-5</v>
      </c>
      <c r="T162" s="279">
        <v>4.0460000000000003E-2</v>
      </c>
      <c r="U162" s="279">
        <v>4.0030000000000003E-2</v>
      </c>
      <c r="V162" s="279">
        <v>1.6000000000000001E-4</v>
      </c>
      <c r="W162" s="279">
        <v>2.7E-4</v>
      </c>
    </row>
    <row r="163" spans="1:23" x14ac:dyDescent="0.3">
      <c r="A163" s="526"/>
      <c r="B163" s="526"/>
      <c r="C163" s="252" t="s">
        <v>1296</v>
      </c>
      <c r="D163" s="273">
        <v>0.22514000000000001</v>
      </c>
      <c r="E163" s="266">
        <v>0.22209999999999999</v>
      </c>
      <c r="F163" s="266">
        <v>1.0000000000000001E-5</v>
      </c>
      <c r="G163" s="266">
        <v>3.0300000000000001E-3</v>
      </c>
      <c r="H163" s="273">
        <v>0.23580000000000001</v>
      </c>
      <c r="I163" s="266">
        <v>0.23471</v>
      </c>
      <c r="J163" s="266">
        <v>5.1000000000000004E-4</v>
      </c>
      <c r="K163" s="266">
        <v>5.8E-4</v>
      </c>
      <c r="L163" s="274">
        <v>0.16628000000000001</v>
      </c>
      <c r="M163" s="275">
        <v>0.16453999999999999</v>
      </c>
      <c r="N163" s="276">
        <v>3.4000000000000002E-4</v>
      </c>
      <c r="O163" s="277">
        <v>1.4E-3</v>
      </c>
      <c r="P163" s="278">
        <v>3.567E-2</v>
      </c>
      <c r="Q163" s="266">
        <v>3.5439999999999999E-2</v>
      </c>
      <c r="R163" s="266">
        <v>1.2E-4</v>
      </c>
      <c r="S163" s="266">
        <v>1.1E-4</v>
      </c>
      <c r="T163" s="279">
        <v>6.5110000000000001E-2</v>
      </c>
      <c r="U163" s="279">
        <v>6.4430000000000001E-2</v>
      </c>
      <c r="V163" s="279">
        <v>2.5000000000000001E-4</v>
      </c>
      <c r="W163" s="279">
        <v>4.2999999999999999E-4</v>
      </c>
    </row>
    <row r="164" spans="1:23" x14ac:dyDescent="0.3">
      <c r="A164" s="526"/>
      <c r="B164" s="526" t="s">
        <v>1317</v>
      </c>
      <c r="C164" s="252" t="s">
        <v>68</v>
      </c>
      <c r="D164" s="273">
        <v>0.16800414</v>
      </c>
      <c r="E164" s="266">
        <v>0.16611999999999999</v>
      </c>
      <c r="F164" s="266">
        <v>4.1400000000000002E-6</v>
      </c>
      <c r="G164" s="266">
        <v>1.8799999999999999E-3</v>
      </c>
      <c r="H164" s="273">
        <v>0.18469999999999998</v>
      </c>
      <c r="I164" s="266">
        <v>0.18401999999999999</v>
      </c>
      <c r="J164" s="266">
        <v>3.2000000000000003E-4</v>
      </c>
      <c r="K164" s="266">
        <v>3.6000000000000002E-4</v>
      </c>
      <c r="L164" s="274">
        <v>0.10999</v>
      </c>
      <c r="M164" s="275">
        <v>0.10867</v>
      </c>
      <c r="N164" s="276">
        <v>1.4999999999999999E-4</v>
      </c>
      <c r="O164" s="277">
        <v>1.17E-3</v>
      </c>
      <c r="P164" s="278">
        <v>6.4750000000000002E-2</v>
      </c>
      <c r="Q164" s="266">
        <v>6.4310000000000006E-2</v>
      </c>
      <c r="R164" s="266">
        <v>2.2000000000000001E-4</v>
      </c>
      <c r="S164" s="266">
        <v>2.2000000000000001E-4</v>
      </c>
      <c r="T164" s="279">
        <v>4.4690000000000001E-2</v>
      </c>
      <c r="U164" s="279">
        <v>4.4200000000000003E-2</v>
      </c>
      <c r="V164" s="279">
        <v>1.8000000000000001E-4</v>
      </c>
      <c r="W164" s="279">
        <v>3.1E-4</v>
      </c>
    </row>
    <row r="165" spans="1:23" x14ac:dyDescent="0.3">
      <c r="A165" s="526"/>
      <c r="B165" s="526"/>
      <c r="C165" s="252" t="s">
        <v>1296</v>
      </c>
      <c r="D165" s="273">
        <v>0.27038999999999996</v>
      </c>
      <c r="E165" s="266">
        <v>0.26734999999999998</v>
      </c>
      <c r="F165" s="266">
        <v>1.0000000000000001E-5</v>
      </c>
      <c r="G165" s="266">
        <v>3.0300000000000001E-3</v>
      </c>
      <c r="H165" s="273">
        <v>0.29724000000000006</v>
      </c>
      <c r="I165" s="266">
        <v>0.29615000000000002</v>
      </c>
      <c r="J165" s="266">
        <v>5.1000000000000004E-4</v>
      </c>
      <c r="K165" s="266">
        <v>5.8E-4</v>
      </c>
      <c r="L165" s="274">
        <v>0.17701999999999998</v>
      </c>
      <c r="M165" s="275">
        <v>0.17488999999999999</v>
      </c>
      <c r="N165" s="276">
        <v>2.4000000000000001E-4</v>
      </c>
      <c r="O165" s="277">
        <v>1.89E-3</v>
      </c>
      <c r="P165" s="278">
        <v>0.10421</v>
      </c>
      <c r="Q165" s="266">
        <v>0.10349999999999999</v>
      </c>
      <c r="R165" s="266">
        <v>3.6000000000000002E-4</v>
      </c>
      <c r="S165" s="266">
        <v>3.5E-4</v>
      </c>
      <c r="T165" s="279">
        <v>7.1919999999999998E-2</v>
      </c>
      <c r="U165" s="279">
        <v>7.1129999999999999E-2</v>
      </c>
      <c r="V165" s="279">
        <v>2.9E-4</v>
      </c>
      <c r="W165" s="279">
        <v>5.0000000000000001E-4</v>
      </c>
    </row>
    <row r="166" spans="1:23" x14ac:dyDescent="0.3">
      <c r="A166" s="526"/>
      <c r="B166" s="526" t="s">
        <v>1318</v>
      </c>
      <c r="C166" s="252" t="s">
        <v>68</v>
      </c>
      <c r="D166" s="273">
        <v>0.20953414000000001</v>
      </c>
      <c r="E166" s="266">
        <v>0.20765</v>
      </c>
      <c r="F166" s="266">
        <v>4.1400000000000002E-6</v>
      </c>
      <c r="G166" s="266">
        <v>1.8799999999999999E-3</v>
      </c>
      <c r="H166" s="273">
        <v>0.27639000000000002</v>
      </c>
      <c r="I166" s="266">
        <v>0.27571000000000001</v>
      </c>
      <c r="J166" s="266">
        <v>3.2000000000000003E-4</v>
      </c>
      <c r="K166" s="266">
        <v>3.6000000000000002E-4</v>
      </c>
      <c r="L166" s="274">
        <v>0.15490999999999999</v>
      </c>
      <c r="M166" s="275">
        <v>0.15332999999999999</v>
      </c>
      <c r="N166" s="276">
        <v>9.0000000000000006E-5</v>
      </c>
      <c r="O166" s="277">
        <v>1.49E-3</v>
      </c>
      <c r="P166" s="278">
        <v>7.4099999999999999E-2</v>
      </c>
      <c r="Q166" s="266">
        <v>7.3599999999999999E-2</v>
      </c>
      <c r="R166" s="266">
        <v>2.5000000000000001E-4</v>
      </c>
      <c r="S166" s="266">
        <v>2.5000000000000001E-4</v>
      </c>
      <c r="T166" s="279">
        <v>5.0840000000000003E-2</v>
      </c>
      <c r="U166" s="279">
        <v>5.0270000000000002E-2</v>
      </c>
      <c r="V166" s="279">
        <v>2.1000000000000001E-4</v>
      </c>
      <c r="W166" s="279">
        <v>3.6000000000000002E-4</v>
      </c>
    </row>
    <row r="167" spans="1:23" x14ac:dyDescent="0.3">
      <c r="A167" s="526"/>
      <c r="B167" s="526"/>
      <c r="C167" s="252" t="s">
        <v>1296</v>
      </c>
      <c r="D167" s="273">
        <v>0.33721999999999996</v>
      </c>
      <c r="E167" s="266">
        <v>0.33417999999999998</v>
      </c>
      <c r="F167" s="266">
        <v>1.0000000000000001E-5</v>
      </c>
      <c r="G167" s="266">
        <v>3.0300000000000001E-3</v>
      </c>
      <c r="H167" s="273">
        <v>0.44480000000000003</v>
      </c>
      <c r="I167" s="266">
        <v>0.44370999999999999</v>
      </c>
      <c r="J167" s="266">
        <v>5.1000000000000004E-4</v>
      </c>
      <c r="K167" s="266">
        <v>5.8E-4</v>
      </c>
      <c r="L167" s="274">
        <v>0.24929000000000001</v>
      </c>
      <c r="M167" s="275">
        <v>0.24676000000000001</v>
      </c>
      <c r="N167" s="276">
        <v>1.3999999999999999E-4</v>
      </c>
      <c r="O167" s="277">
        <v>2.3900000000000002E-3</v>
      </c>
      <c r="P167" s="278">
        <v>0.11924</v>
      </c>
      <c r="Q167" s="266">
        <v>0.11844</v>
      </c>
      <c r="R167" s="266">
        <v>4.0000000000000002E-4</v>
      </c>
      <c r="S167" s="266">
        <v>4.0000000000000002E-4</v>
      </c>
      <c r="T167" s="279">
        <v>8.1829999999999986E-2</v>
      </c>
      <c r="U167" s="279">
        <v>8.0909999999999996E-2</v>
      </c>
      <c r="V167" s="279">
        <v>3.4000000000000002E-4</v>
      </c>
      <c r="W167" s="279">
        <v>5.8E-4</v>
      </c>
    </row>
    <row r="168" spans="1:23" x14ac:dyDescent="0.3">
      <c r="A168" s="526"/>
      <c r="B168" s="526" t="s">
        <v>1319</v>
      </c>
      <c r="C168" s="252" t="s">
        <v>68</v>
      </c>
      <c r="D168" s="273">
        <v>0.17082414000000001</v>
      </c>
      <c r="E168" s="266">
        <v>0.16894000000000001</v>
      </c>
      <c r="F168" s="266">
        <v>4.1400000000000002E-6</v>
      </c>
      <c r="G168" s="266">
        <v>1.8799999999999999E-3</v>
      </c>
      <c r="H168" s="273">
        <v>0.17047999999999999</v>
      </c>
      <c r="I168" s="266">
        <v>0.16980000000000001</v>
      </c>
      <c r="J168" s="266">
        <v>3.2000000000000003E-4</v>
      </c>
      <c r="K168" s="266">
        <v>3.6000000000000002E-4</v>
      </c>
      <c r="L168" s="274">
        <v>0.12004000000000001</v>
      </c>
      <c r="M168" s="275">
        <v>0.11877</v>
      </c>
      <c r="N168" s="276">
        <v>1.7000000000000001E-4</v>
      </c>
      <c r="O168" s="277">
        <v>1.1000000000000001E-3</v>
      </c>
      <c r="P168" s="278">
        <v>6.8399999999999989E-2</v>
      </c>
      <c r="Q168" s="266">
        <v>6.794E-2</v>
      </c>
      <c r="R168" s="266">
        <v>2.3000000000000001E-4</v>
      </c>
      <c r="S168" s="266">
        <v>2.3000000000000001E-4</v>
      </c>
      <c r="T168" s="279">
        <v>4.7090000000000007E-2</v>
      </c>
      <c r="U168" s="279">
        <v>4.6580000000000003E-2</v>
      </c>
      <c r="V168" s="279">
        <v>1.9000000000000001E-4</v>
      </c>
      <c r="W168" s="279">
        <v>3.2000000000000003E-4</v>
      </c>
    </row>
    <row r="169" spans="1:23" x14ac:dyDescent="0.3">
      <c r="A169" s="526"/>
      <c r="B169" s="526"/>
      <c r="C169" s="252" t="s">
        <v>1296</v>
      </c>
      <c r="D169" s="273">
        <v>0.27492</v>
      </c>
      <c r="E169" s="266">
        <v>0.27188000000000001</v>
      </c>
      <c r="F169" s="266">
        <v>1.0000000000000001E-5</v>
      </c>
      <c r="G169" s="266">
        <v>3.0300000000000001E-3</v>
      </c>
      <c r="H169" s="273">
        <v>0.27436000000000005</v>
      </c>
      <c r="I169" s="266">
        <v>0.27327000000000001</v>
      </c>
      <c r="J169" s="266">
        <v>5.1000000000000004E-4</v>
      </c>
      <c r="K169" s="266">
        <v>5.8E-4</v>
      </c>
      <c r="L169" s="274">
        <v>0.19317999999999999</v>
      </c>
      <c r="M169" s="275">
        <v>0.19114999999999999</v>
      </c>
      <c r="N169" s="276">
        <v>2.7E-4</v>
      </c>
      <c r="O169" s="277">
        <v>1.7600000000000001E-3</v>
      </c>
      <c r="P169" s="278">
        <v>0.11007</v>
      </c>
      <c r="Q169" s="266">
        <v>0.10934000000000001</v>
      </c>
      <c r="R169" s="266">
        <v>3.6999999999999999E-4</v>
      </c>
      <c r="S169" s="266">
        <v>3.6000000000000002E-4</v>
      </c>
      <c r="T169" s="279">
        <v>7.578E-2</v>
      </c>
      <c r="U169" s="279">
        <v>7.4959999999999999E-2</v>
      </c>
      <c r="V169" s="279">
        <v>2.9999999999999997E-4</v>
      </c>
      <c r="W169" s="279">
        <v>5.1999999999999995E-4</v>
      </c>
    </row>
    <row r="172" spans="1:23" x14ac:dyDescent="0.3">
      <c r="M172" s="280" t="s">
        <v>1307</v>
      </c>
      <c r="N172" s="281"/>
      <c r="O172" s="282"/>
      <c r="P172" s="283"/>
    </row>
    <row r="173" spans="1:23" ht="18" x14ac:dyDescent="0.35">
      <c r="A173" s="267"/>
      <c r="B173" s="267"/>
      <c r="C173" s="267"/>
      <c r="D173" s="534" t="s">
        <v>241</v>
      </c>
      <c r="E173" s="534"/>
      <c r="F173" s="534"/>
      <c r="G173" s="534"/>
      <c r="H173" s="534" t="s">
        <v>982</v>
      </c>
      <c r="I173" s="534"/>
      <c r="J173" s="534"/>
      <c r="K173" s="534"/>
      <c r="L173" s="284" t="s">
        <v>844</v>
      </c>
      <c r="M173" s="269" t="s">
        <v>1018</v>
      </c>
      <c r="N173" s="270" t="s">
        <v>1308</v>
      </c>
      <c r="O173" s="271" t="s">
        <v>1309</v>
      </c>
      <c r="P173" s="272" t="s">
        <v>1310</v>
      </c>
    </row>
    <row r="174" spans="1:23" ht="18" x14ac:dyDescent="0.35">
      <c r="A174" s="251" t="s">
        <v>1293</v>
      </c>
      <c r="B174" s="251" t="s">
        <v>739</v>
      </c>
      <c r="C174" s="251" t="s">
        <v>844</v>
      </c>
      <c r="D174" s="252" t="s">
        <v>1018</v>
      </c>
      <c r="E174" s="252" t="s">
        <v>1308</v>
      </c>
      <c r="F174" s="252" t="s">
        <v>1309</v>
      </c>
      <c r="G174" s="252" t="s">
        <v>1310</v>
      </c>
      <c r="H174" s="252" t="s">
        <v>1018</v>
      </c>
      <c r="I174" s="252" t="s">
        <v>1308</v>
      </c>
      <c r="J174" s="252" t="s">
        <v>1309</v>
      </c>
      <c r="K174" s="252" t="s">
        <v>1310</v>
      </c>
      <c r="L174" s="268" t="s">
        <v>1320</v>
      </c>
      <c r="M174" s="285">
        <v>0.15710000000000002</v>
      </c>
      <c r="N174" s="276">
        <v>0.15534000000000001</v>
      </c>
      <c r="O174" s="286">
        <v>6.4999999999999997E-4</v>
      </c>
      <c r="P174" s="287">
        <v>1.1100000000000001E-3</v>
      </c>
    </row>
    <row r="175" spans="1:23" x14ac:dyDescent="0.3">
      <c r="A175" s="526" t="s">
        <v>1321</v>
      </c>
      <c r="B175" s="526" t="s">
        <v>1322</v>
      </c>
      <c r="C175" s="252" t="s">
        <v>68</v>
      </c>
      <c r="D175" s="273">
        <v>0.14188999999999999</v>
      </c>
      <c r="E175" s="273">
        <v>0.14002999999999999</v>
      </c>
      <c r="F175" s="288">
        <v>0</v>
      </c>
      <c r="G175" s="273">
        <v>1.8600000000000001E-3</v>
      </c>
      <c r="H175" s="273">
        <v>0.19686999999999999</v>
      </c>
      <c r="I175" s="289">
        <v>0.19614000000000001</v>
      </c>
      <c r="J175" s="289">
        <v>2.4000000000000001E-4</v>
      </c>
      <c r="K175" s="289">
        <v>4.8999999999999998E-4</v>
      </c>
      <c r="L175" s="268" t="s">
        <v>68</v>
      </c>
      <c r="M175" s="285">
        <v>3.3100000000000004E-2</v>
      </c>
      <c r="N175" s="276">
        <v>3.2730000000000002E-2</v>
      </c>
      <c r="O175" s="286">
        <v>1.3999999999999999E-4</v>
      </c>
      <c r="P175" s="287">
        <v>2.3000000000000001E-4</v>
      </c>
    </row>
    <row r="176" spans="1:23" x14ac:dyDescent="0.3">
      <c r="A176" s="526"/>
      <c r="B176" s="526"/>
      <c r="C176" s="252" t="s">
        <v>1296</v>
      </c>
      <c r="D176" s="273">
        <v>0.22836000000000001</v>
      </c>
      <c r="E176" s="273">
        <v>0.22534999999999999</v>
      </c>
      <c r="F176" s="288">
        <v>1.0000000000000001E-5</v>
      </c>
      <c r="G176" s="273">
        <v>3.0000000000000001E-3</v>
      </c>
      <c r="H176" s="273">
        <v>0.31683</v>
      </c>
      <c r="I176" s="289">
        <v>0.31566</v>
      </c>
      <c r="J176" s="289">
        <v>3.8000000000000002E-4</v>
      </c>
      <c r="K176" s="289">
        <v>7.9000000000000001E-4</v>
      </c>
      <c r="L176" s="268" t="s">
        <v>1296</v>
      </c>
      <c r="M176" s="285">
        <v>5.3269999999999998E-2</v>
      </c>
      <c r="N176" s="276">
        <v>5.2670000000000002E-2</v>
      </c>
      <c r="O176" s="286">
        <v>2.2000000000000001E-4</v>
      </c>
      <c r="P176" s="287">
        <v>3.8000000000000002E-4</v>
      </c>
    </row>
    <row r="177" spans="1:16" x14ac:dyDescent="0.3">
      <c r="A177" s="526"/>
      <c r="B177" s="526" t="s">
        <v>1323</v>
      </c>
      <c r="C177" s="252" t="s">
        <v>68</v>
      </c>
      <c r="D177" s="273">
        <v>0.17513000000000001</v>
      </c>
      <c r="E177" s="273">
        <v>0.17327000000000001</v>
      </c>
      <c r="F177" s="288">
        <v>0</v>
      </c>
      <c r="G177" s="273">
        <v>1.8600000000000001E-3</v>
      </c>
      <c r="H177" s="273">
        <v>0.20460999999999999</v>
      </c>
      <c r="I177" s="289">
        <v>0.20388000000000001</v>
      </c>
      <c r="J177" s="289">
        <v>2.4000000000000001E-4</v>
      </c>
      <c r="K177" s="289">
        <v>4.8999999999999998E-4</v>
      </c>
      <c r="L177" s="268" t="s">
        <v>1320</v>
      </c>
      <c r="M177" s="285">
        <v>0.22849</v>
      </c>
      <c r="N177" s="276">
        <v>0.22619</v>
      </c>
      <c r="O177" s="286">
        <v>8.4999999999999995E-4</v>
      </c>
      <c r="P177" s="287">
        <v>1.4499999999999999E-3</v>
      </c>
    </row>
    <row r="178" spans="1:16" x14ac:dyDescent="0.3">
      <c r="A178" s="526"/>
      <c r="B178" s="526"/>
      <c r="C178" s="252" t="s">
        <v>1296</v>
      </c>
      <c r="D178" s="273">
        <v>0.28186</v>
      </c>
      <c r="E178" s="273">
        <v>0.27884999999999999</v>
      </c>
      <c r="F178" s="288">
        <v>1.0000000000000001E-5</v>
      </c>
      <c r="G178" s="273">
        <v>3.0000000000000001E-3</v>
      </c>
      <c r="H178" s="273">
        <v>0.32928000000000002</v>
      </c>
      <c r="I178" s="289">
        <v>0.32811000000000001</v>
      </c>
      <c r="J178" s="289">
        <v>3.8000000000000002E-4</v>
      </c>
      <c r="K178" s="289">
        <v>7.9000000000000001E-4</v>
      </c>
      <c r="L178" s="268" t="s">
        <v>68</v>
      </c>
      <c r="M178" s="285">
        <v>5.1680000000000004E-2</v>
      </c>
      <c r="N178" s="276">
        <v>5.117E-2</v>
      </c>
      <c r="O178" s="286">
        <v>1.9000000000000001E-4</v>
      </c>
      <c r="P178" s="287">
        <v>3.2000000000000003E-4</v>
      </c>
    </row>
    <row r="179" spans="1:16" x14ac:dyDescent="0.3">
      <c r="A179" s="526"/>
      <c r="B179" s="526" t="s">
        <v>1324</v>
      </c>
      <c r="C179" s="252" t="s">
        <v>68</v>
      </c>
      <c r="D179" s="273">
        <v>0.25480999999999998</v>
      </c>
      <c r="E179" s="273">
        <v>0.25295000000000001</v>
      </c>
      <c r="F179" s="288">
        <v>0</v>
      </c>
      <c r="G179" s="273">
        <v>1.8600000000000001E-3</v>
      </c>
      <c r="H179" s="273">
        <v>0.32607000000000003</v>
      </c>
      <c r="I179" s="289">
        <v>0.32534000000000002</v>
      </c>
      <c r="J179" s="289">
        <v>2.4000000000000001E-4</v>
      </c>
      <c r="K179" s="289">
        <v>4.8999999999999998E-4</v>
      </c>
      <c r="L179" s="268" t="s">
        <v>1296</v>
      </c>
      <c r="M179" s="285">
        <v>8.3170000000000008E-2</v>
      </c>
      <c r="N179" s="276">
        <v>8.2350000000000007E-2</v>
      </c>
      <c r="O179" s="286">
        <v>2.9999999999999997E-4</v>
      </c>
      <c r="P179" s="287">
        <v>5.1999999999999995E-4</v>
      </c>
    </row>
    <row r="180" spans="1:16" x14ac:dyDescent="0.3">
      <c r="A180" s="526"/>
      <c r="B180" s="526"/>
      <c r="C180" s="252" t="s">
        <v>1296</v>
      </c>
      <c r="D180" s="273">
        <v>0.41010000000000002</v>
      </c>
      <c r="E180" s="273">
        <v>0.40709000000000001</v>
      </c>
      <c r="F180" s="288">
        <v>1.0000000000000001E-5</v>
      </c>
      <c r="G180" s="273">
        <v>3.0000000000000001E-3</v>
      </c>
      <c r="H180" s="273">
        <v>0.52475000000000005</v>
      </c>
      <c r="I180" s="289">
        <v>0.52358000000000005</v>
      </c>
      <c r="J180" s="289">
        <v>3.8000000000000002E-4</v>
      </c>
      <c r="K180" s="289">
        <v>7.9000000000000001E-4</v>
      </c>
      <c r="L180" s="268" t="s">
        <v>1320</v>
      </c>
      <c r="M180" s="285">
        <v>0.23931000000000002</v>
      </c>
      <c r="N180" s="276">
        <v>0.23716000000000001</v>
      </c>
      <c r="O180" s="286">
        <v>7.9000000000000001E-4</v>
      </c>
      <c r="P180" s="287">
        <v>1.3600000000000001E-3</v>
      </c>
    </row>
    <row r="181" spans="1:16" x14ac:dyDescent="0.3">
      <c r="A181" s="526"/>
      <c r="B181" s="526" t="s">
        <v>1325</v>
      </c>
      <c r="C181" s="252" t="s">
        <v>68</v>
      </c>
      <c r="D181" s="273">
        <v>0.23155999999999999</v>
      </c>
      <c r="E181" s="273">
        <v>0.22969999999999999</v>
      </c>
      <c r="F181" s="288">
        <v>0</v>
      </c>
      <c r="G181" s="273">
        <v>1.8600000000000001E-3</v>
      </c>
      <c r="H181" s="273">
        <v>0.21331999999999998</v>
      </c>
      <c r="I181" s="289">
        <v>0.21259</v>
      </c>
      <c r="J181" s="289">
        <v>2.4000000000000001E-4</v>
      </c>
      <c r="K181" s="289">
        <v>4.8999999999999998E-4</v>
      </c>
      <c r="L181" s="268" t="s">
        <v>68</v>
      </c>
      <c r="M181" s="285">
        <v>8.5440000000000002E-2</v>
      </c>
      <c r="N181" s="276">
        <v>8.473E-2</v>
      </c>
      <c r="O181" s="286">
        <v>2.5999999999999998E-4</v>
      </c>
      <c r="P181" s="287">
        <v>4.4999999999999999E-4</v>
      </c>
    </row>
    <row r="182" spans="1:16" x14ac:dyDescent="0.3">
      <c r="A182" s="526"/>
      <c r="B182" s="526"/>
      <c r="C182" s="252" t="s">
        <v>1296</v>
      </c>
      <c r="D182" s="273">
        <v>0.37268000000000001</v>
      </c>
      <c r="E182" s="273">
        <v>0.36967</v>
      </c>
      <c r="F182" s="288">
        <v>1.0000000000000001E-5</v>
      </c>
      <c r="G182" s="273">
        <v>3.0000000000000001E-3</v>
      </c>
      <c r="H182" s="273">
        <v>0.34329999999999999</v>
      </c>
      <c r="I182" s="289">
        <v>0.34212999999999999</v>
      </c>
      <c r="J182" s="289">
        <v>3.8000000000000002E-4</v>
      </c>
      <c r="K182" s="289">
        <v>7.9000000000000001E-4</v>
      </c>
      <c r="L182" s="268" t="s">
        <v>1296</v>
      </c>
      <c r="M182" s="285">
        <v>0.13751000000000002</v>
      </c>
      <c r="N182" s="276">
        <v>0.13636000000000001</v>
      </c>
      <c r="O182" s="286">
        <v>4.2000000000000002E-4</v>
      </c>
      <c r="P182" s="287">
        <v>7.2999999999999996E-4</v>
      </c>
    </row>
    <row r="183" spans="1:16" x14ac:dyDescent="0.3">
      <c r="L183" s="268" t="s">
        <v>1320</v>
      </c>
      <c r="M183" s="285">
        <v>0.23010000000000003</v>
      </c>
      <c r="N183" s="276">
        <v>0.22781000000000001</v>
      </c>
      <c r="O183" s="286">
        <v>8.4000000000000003E-4</v>
      </c>
      <c r="P183" s="287">
        <v>1.4499999999999999E-3</v>
      </c>
    </row>
    <row r="184" spans="1:16" x14ac:dyDescent="0.3">
      <c r="L184" s="268" t="s">
        <v>68</v>
      </c>
      <c r="M184" s="285">
        <v>5.7030000000000004E-2</v>
      </c>
      <c r="N184" s="276">
        <v>5.6520000000000001E-2</v>
      </c>
      <c r="O184" s="286">
        <v>1.9000000000000001E-4</v>
      </c>
      <c r="P184" s="287">
        <v>3.2000000000000003E-4</v>
      </c>
    </row>
    <row r="185" spans="1:16" x14ac:dyDescent="0.3">
      <c r="C185" s="257" t="s">
        <v>1326</v>
      </c>
      <c r="D185" s="257"/>
      <c r="E185" s="257"/>
      <c r="F185" s="257"/>
      <c r="L185" s="268" t="s">
        <v>1296</v>
      </c>
      <c r="M185" s="285">
        <v>9.1789999999999997E-2</v>
      </c>
      <c r="N185" s="276">
        <v>9.0969999999999995E-2</v>
      </c>
      <c r="O185" s="286">
        <v>2.9999999999999997E-4</v>
      </c>
      <c r="P185" s="287">
        <v>5.1999999999999995E-4</v>
      </c>
    </row>
    <row r="186" spans="1:16" ht="18" x14ac:dyDescent="0.35">
      <c r="A186" s="251" t="s">
        <v>739</v>
      </c>
      <c r="B186" s="251" t="s">
        <v>844</v>
      </c>
      <c r="C186" s="252" t="s">
        <v>1018</v>
      </c>
      <c r="D186" s="252" t="s">
        <v>1308</v>
      </c>
      <c r="E186" s="252" t="s">
        <v>1309</v>
      </c>
      <c r="F186" s="252" t="s">
        <v>1310</v>
      </c>
    </row>
    <row r="187" spans="1:16" x14ac:dyDescent="0.3">
      <c r="A187" s="526" t="s">
        <v>1327</v>
      </c>
      <c r="B187" s="252" t="s">
        <v>68</v>
      </c>
      <c r="C187" s="273">
        <v>0.49757999999999997</v>
      </c>
      <c r="D187" s="289">
        <v>0.49149999999999999</v>
      </c>
      <c r="E187" s="289">
        <v>1E-4</v>
      </c>
      <c r="F187" s="289">
        <v>5.9800000000000001E-3</v>
      </c>
    </row>
    <row r="188" spans="1:16" x14ac:dyDescent="0.3">
      <c r="A188" s="526"/>
      <c r="B188" s="252" t="s">
        <v>1296</v>
      </c>
      <c r="C188" s="273">
        <v>0.80078000000000005</v>
      </c>
      <c r="D188" s="289">
        <v>0.79100000000000004</v>
      </c>
      <c r="E188" s="289">
        <v>1.6000000000000001E-4</v>
      </c>
      <c r="F188" s="289">
        <v>9.6200000000000001E-3</v>
      </c>
    </row>
    <row r="189" spans="1:16" x14ac:dyDescent="0.3">
      <c r="A189" s="526" t="s">
        <v>1328</v>
      </c>
      <c r="B189" s="252" t="s">
        <v>68</v>
      </c>
      <c r="C189" s="273">
        <v>0.60793000000000008</v>
      </c>
      <c r="D189" s="289">
        <v>0.60052000000000005</v>
      </c>
      <c r="E189" s="289">
        <v>1.2E-4</v>
      </c>
      <c r="F189" s="289">
        <v>7.2899999999999996E-3</v>
      </c>
    </row>
    <row r="190" spans="1:16" x14ac:dyDescent="0.3">
      <c r="A190" s="526"/>
      <c r="B190" s="252" t="s">
        <v>1296</v>
      </c>
      <c r="C190" s="273">
        <v>0.97838000000000003</v>
      </c>
      <c r="D190" s="289">
        <v>0.96645000000000003</v>
      </c>
      <c r="E190" s="289">
        <v>2.0000000000000001E-4</v>
      </c>
      <c r="F190" s="289">
        <v>1.1730000000000001E-2</v>
      </c>
    </row>
    <row r="191" spans="1:16" x14ac:dyDescent="0.3">
      <c r="A191" s="526" t="s">
        <v>1329</v>
      </c>
      <c r="B191" s="252" t="s">
        <v>68</v>
      </c>
      <c r="C191" s="273">
        <v>0.99336999999999998</v>
      </c>
      <c r="D191" s="289">
        <v>0.98126000000000002</v>
      </c>
      <c r="E191" s="289">
        <v>2.0000000000000001E-4</v>
      </c>
      <c r="F191" s="289">
        <v>1.191E-2</v>
      </c>
    </row>
    <row r="192" spans="1:16" x14ac:dyDescent="0.3">
      <c r="A192" s="526"/>
      <c r="B192" s="252" t="s">
        <v>1296</v>
      </c>
      <c r="C192" s="273">
        <v>1.5986800000000001</v>
      </c>
      <c r="D192" s="289">
        <v>1.5791900000000001</v>
      </c>
      <c r="E192" s="289">
        <v>3.3E-4</v>
      </c>
      <c r="F192" s="289">
        <v>1.916E-2</v>
      </c>
    </row>
    <row r="193" spans="1:7" x14ac:dyDescent="0.3">
      <c r="A193" s="526" t="s">
        <v>1330</v>
      </c>
      <c r="B193" s="252" t="s">
        <v>68</v>
      </c>
      <c r="C193" s="273">
        <v>0.84061000000000008</v>
      </c>
      <c r="D193" s="289">
        <v>0.83045000000000002</v>
      </c>
      <c r="E193" s="289">
        <v>1.7000000000000001E-4</v>
      </c>
      <c r="F193" s="289">
        <v>9.9900000000000006E-3</v>
      </c>
    </row>
    <row r="194" spans="1:7" x14ac:dyDescent="0.3">
      <c r="A194" s="526"/>
      <c r="B194" s="252" t="s">
        <v>1296</v>
      </c>
      <c r="C194" s="273">
        <v>1.3528199999999999</v>
      </c>
      <c r="D194" s="289">
        <v>1.3364799999999999</v>
      </c>
      <c r="E194" s="289">
        <v>2.7E-4</v>
      </c>
      <c r="F194" s="289">
        <v>1.6070000000000001E-2</v>
      </c>
    </row>
    <row r="195" spans="1:7" x14ac:dyDescent="0.3">
      <c r="A195" s="526" t="s">
        <v>1331</v>
      </c>
      <c r="B195" s="252" t="s">
        <v>68</v>
      </c>
      <c r="C195" s="273">
        <v>0.78111000000000008</v>
      </c>
      <c r="D195" s="289">
        <v>0.76741000000000004</v>
      </c>
      <c r="E195" s="289">
        <v>1.1E-4</v>
      </c>
      <c r="F195" s="289">
        <v>1.359E-2</v>
      </c>
    </row>
    <row r="196" spans="1:7" x14ac:dyDescent="0.3">
      <c r="A196" s="526"/>
      <c r="B196" s="252" t="s">
        <v>1296</v>
      </c>
      <c r="C196" s="273">
        <v>1.2570600000000001</v>
      </c>
      <c r="D196" s="289">
        <v>1.2350300000000001</v>
      </c>
      <c r="E196" s="289">
        <v>1.7000000000000001E-4</v>
      </c>
      <c r="F196" s="289">
        <v>2.1860000000000001E-2</v>
      </c>
    </row>
    <row r="197" spans="1:7" x14ac:dyDescent="0.3">
      <c r="A197" s="526" t="s">
        <v>1332</v>
      </c>
      <c r="B197" s="252" t="s">
        <v>68</v>
      </c>
      <c r="C197" s="273">
        <v>0.93003999999999998</v>
      </c>
      <c r="D197" s="289">
        <v>0.91374</v>
      </c>
      <c r="E197" s="289">
        <v>1.2999999999999999E-4</v>
      </c>
      <c r="F197" s="289">
        <v>1.617E-2</v>
      </c>
    </row>
    <row r="198" spans="1:7" x14ac:dyDescent="0.3">
      <c r="A198" s="526"/>
      <c r="B198" s="252" t="s">
        <v>1296</v>
      </c>
      <c r="C198" s="273">
        <v>1.49674</v>
      </c>
      <c r="D198" s="289">
        <v>1.47052</v>
      </c>
      <c r="E198" s="289">
        <v>2.0000000000000001E-4</v>
      </c>
      <c r="F198" s="289">
        <v>2.6020000000000001E-2</v>
      </c>
    </row>
    <row r="199" spans="1:7" x14ac:dyDescent="0.3">
      <c r="A199" s="526" t="s">
        <v>1333</v>
      </c>
      <c r="B199" s="252" t="s">
        <v>68</v>
      </c>
      <c r="C199" s="273">
        <v>0.9239099999999999</v>
      </c>
      <c r="D199" s="289">
        <v>0.90771999999999997</v>
      </c>
      <c r="E199" s="289">
        <v>1.2999999999999999E-4</v>
      </c>
      <c r="F199" s="289">
        <v>1.6060000000000001E-2</v>
      </c>
    </row>
    <row r="200" spans="1:7" x14ac:dyDescent="0.3">
      <c r="A200" s="526"/>
      <c r="B200" s="252" t="s">
        <v>1296</v>
      </c>
      <c r="C200" s="273">
        <v>1.48688</v>
      </c>
      <c r="D200" s="289">
        <v>1.4608300000000001</v>
      </c>
      <c r="E200" s="289">
        <v>2.0000000000000001E-4</v>
      </c>
      <c r="F200" s="289">
        <v>2.5850000000000001E-2</v>
      </c>
    </row>
    <row r="201" spans="1:7" x14ac:dyDescent="0.3">
      <c r="A201" s="526" t="s">
        <v>1334</v>
      </c>
      <c r="B201" s="252" t="s">
        <v>68</v>
      </c>
      <c r="C201" s="273">
        <v>0.89061000000000001</v>
      </c>
      <c r="D201" s="289">
        <v>0.87702999999999998</v>
      </c>
      <c r="E201" s="289">
        <v>1.3999999999999999E-4</v>
      </c>
      <c r="F201" s="289">
        <v>1.3440000000000001E-2</v>
      </c>
    </row>
    <row r="202" spans="1:7" x14ac:dyDescent="0.3">
      <c r="A202" s="526"/>
      <c r="B202" s="252" t="s">
        <v>1296</v>
      </c>
      <c r="C202" s="273">
        <v>1.43329</v>
      </c>
      <c r="D202" s="289">
        <v>1.41144</v>
      </c>
      <c r="E202" s="289">
        <v>2.3000000000000001E-4</v>
      </c>
      <c r="F202" s="289">
        <v>2.162E-2</v>
      </c>
    </row>
    <row r="204" spans="1:7" x14ac:dyDescent="0.3">
      <c r="A204" s="290"/>
      <c r="B204" s="291"/>
      <c r="C204" s="267"/>
      <c r="D204" s="530" t="s">
        <v>1326</v>
      </c>
      <c r="E204" s="531"/>
      <c r="F204" s="531"/>
      <c r="G204" s="532"/>
    </row>
    <row r="205" spans="1:7" ht="18" x14ac:dyDescent="0.35">
      <c r="A205" s="292" t="s">
        <v>1293</v>
      </c>
      <c r="B205" s="293" t="s">
        <v>739</v>
      </c>
      <c r="C205" s="251" t="s">
        <v>844</v>
      </c>
      <c r="D205" s="252" t="s">
        <v>1018</v>
      </c>
      <c r="E205" s="252" t="s">
        <v>1308</v>
      </c>
      <c r="F205" s="252" t="s">
        <v>1309</v>
      </c>
      <c r="G205" s="252" t="s">
        <v>1310</v>
      </c>
    </row>
    <row r="206" spans="1:7" x14ac:dyDescent="0.3">
      <c r="A206" s="524" t="s">
        <v>1335</v>
      </c>
      <c r="B206" s="527" t="s">
        <v>1327</v>
      </c>
      <c r="C206" s="252" t="s">
        <v>1320</v>
      </c>
      <c r="D206" s="294">
        <v>0.56213999999999997</v>
      </c>
      <c r="E206" s="295">
        <v>0.55598999999999998</v>
      </c>
      <c r="F206" s="296">
        <v>1E-4</v>
      </c>
      <c r="G206" s="296">
        <v>6.0499999999999998E-3</v>
      </c>
    </row>
    <row r="207" spans="1:7" x14ac:dyDescent="0.3">
      <c r="A207" s="524"/>
      <c r="B207" s="533"/>
      <c r="C207" s="252" t="s">
        <v>68</v>
      </c>
      <c r="D207" s="273">
        <v>0.49757999999999997</v>
      </c>
      <c r="E207" s="295">
        <v>0.49149999999999999</v>
      </c>
      <c r="F207" s="296">
        <v>1E-4</v>
      </c>
      <c r="G207" s="296">
        <v>5.9800000000000001E-3</v>
      </c>
    </row>
    <row r="208" spans="1:7" x14ac:dyDescent="0.3">
      <c r="A208" s="524"/>
      <c r="B208" s="529"/>
      <c r="C208" s="252" t="s">
        <v>1296</v>
      </c>
      <c r="D208" s="273">
        <v>0.80078000000000005</v>
      </c>
      <c r="E208" s="295">
        <v>0.79100000000000004</v>
      </c>
      <c r="F208" s="296">
        <v>1.6000000000000001E-4</v>
      </c>
      <c r="G208" s="296">
        <v>9.6200000000000001E-3</v>
      </c>
    </row>
    <row r="209" spans="1:7" x14ac:dyDescent="0.3">
      <c r="A209" s="524"/>
      <c r="B209" s="527" t="s">
        <v>1328</v>
      </c>
      <c r="C209" s="252" t="s">
        <v>1320</v>
      </c>
      <c r="D209" s="294">
        <v>0.38655</v>
      </c>
      <c r="E209" s="295">
        <v>0.38225999999999999</v>
      </c>
      <c r="F209" s="296">
        <v>6.9999999999999994E-5</v>
      </c>
      <c r="G209" s="296">
        <v>4.2199999999999998E-3</v>
      </c>
    </row>
    <row r="210" spans="1:7" x14ac:dyDescent="0.3">
      <c r="A210" s="524"/>
      <c r="B210" s="527"/>
      <c r="C210" s="252" t="s">
        <v>68</v>
      </c>
      <c r="D210" s="273">
        <v>0.60793000000000008</v>
      </c>
      <c r="E210" s="295">
        <v>0.60052000000000005</v>
      </c>
      <c r="F210" s="296">
        <v>1.2E-4</v>
      </c>
      <c r="G210" s="296">
        <v>7.2899999999999996E-3</v>
      </c>
    </row>
    <row r="211" spans="1:7" x14ac:dyDescent="0.3">
      <c r="A211" s="524"/>
      <c r="B211" s="527"/>
      <c r="C211" s="252" t="s">
        <v>1296</v>
      </c>
      <c r="D211" s="273">
        <v>0.97838000000000003</v>
      </c>
      <c r="E211" s="295">
        <v>0.96645000000000003</v>
      </c>
      <c r="F211" s="296">
        <v>2.0000000000000001E-4</v>
      </c>
      <c r="G211" s="296">
        <v>1.1730000000000001E-2</v>
      </c>
    </row>
    <row r="212" spans="1:7" x14ac:dyDescent="0.3">
      <c r="A212" s="524"/>
      <c r="B212" s="527" t="s">
        <v>1329</v>
      </c>
      <c r="C212" s="252" t="s">
        <v>1320</v>
      </c>
      <c r="D212" s="294">
        <v>0.18597000000000002</v>
      </c>
      <c r="E212" s="295">
        <v>0.18367</v>
      </c>
      <c r="F212" s="296">
        <v>4.0000000000000003E-5</v>
      </c>
      <c r="G212" s="296">
        <v>2.2599999999999999E-3</v>
      </c>
    </row>
    <row r="213" spans="1:7" x14ac:dyDescent="0.3">
      <c r="A213" s="524"/>
      <c r="B213" s="527"/>
      <c r="C213" s="252" t="s">
        <v>68</v>
      </c>
      <c r="D213" s="273">
        <v>0.99336999999999998</v>
      </c>
      <c r="E213" s="295">
        <v>0.98126000000000002</v>
      </c>
      <c r="F213" s="296">
        <v>2.0000000000000001E-4</v>
      </c>
      <c r="G213" s="296">
        <v>1.191E-2</v>
      </c>
    </row>
    <row r="214" spans="1:7" x14ac:dyDescent="0.3">
      <c r="A214" s="524"/>
      <c r="B214" s="527"/>
      <c r="C214" s="252" t="s">
        <v>1296</v>
      </c>
      <c r="D214" s="273">
        <v>1.5986800000000001</v>
      </c>
      <c r="E214" s="295">
        <v>1.5791900000000001</v>
      </c>
      <c r="F214" s="296">
        <v>3.3E-4</v>
      </c>
      <c r="G214" s="296">
        <v>1.916E-2</v>
      </c>
    </row>
    <row r="215" spans="1:7" x14ac:dyDescent="0.3">
      <c r="A215" s="524"/>
      <c r="B215" s="527" t="s">
        <v>1330</v>
      </c>
      <c r="C215" s="252" t="s">
        <v>1320</v>
      </c>
      <c r="D215" s="294">
        <v>0.21345</v>
      </c>
      <c r="E215" s="295">
        <v>0.21082999999999999</v>
      </c>
      <c r="F215" s="296">
        <v>4.0000000000000003E-5</v>
      </c>
      <c r="G215" s="296">
        <v>2.5799999999999998E-3</v>
      </c>
    </row>
    <row r="216" spans="1:7" x14ac:dyDescent="0.3">
      <c r="A216" s="524"/>
      <c r="B216" s="527"/>
      <c r="C216" s="252" t="s">
        <v>68</v>
      </c>
      <c r="D216" s="273">
        <v>0.84061000000000008</v>
      </c>
      <c r="E216" s="295">
        <v>0.83045000000000002</v>
      </c>
      <c r="F216" s="296">
        <v>1.7000000000000001E-4</v>
      </c>
      <c r="G216" s="296">
        <v>9.9900000000000006E-3</v>
      </c>
    </row>
    <row r="217" spans="1:7" x14ac:dyDescent="0.3">
      <c r="A217" s="524"/>
      <c r="B217" s="527"/>
      <c r="C217" s="252" t="s">
        <v>1296</v>
      </c>
      <c r="D217" s="273">
        <v>1.3528199999999999</v>
      </c>
      <c r="E217" s="295">
        <v>1.3364799999999999</v>
      </c>
      <c r="F217" s="296">
        <v>2.7E-4</v>
      </c>
      <c r="G217" s="296">
        <v>1.6070000000000001E-2</v>
      </c>
    </row>
    <row r="218" spans="1:7" x14ac:dyDescent="0.3">
      <c r="A218" s="524"/>
      <c r="B218" s="527" t="s">
        <v>1331</v>
      </c>
      <c r="C218" s="252" t="s">
        <v>1320</v>
      </c>
      <c r="D218" s="294">
        <v>0.14013</v>
      </c>
      <c r="E218" s="295">
        <v>0.13788</v>
      </c>
      <c r="F218" s="296">
        <v>2.0000000000000002E-5</v>
      </c>
      <c r="G218" s="296">
        <v>2.2300000000000002E-3</v>
      </c>
    </row>
    <row r="219" spans="1:7" x14ac:dyDescent="0.3">
      <c r="A219" s="524"/>
      <c r="B219" s="527"/>
      <c r="C219" s="252" t="s">
        <v>68</v>
      </c>
      <c r="D219" s="273">
        <v>0.78111000000000008</v>
      </c>
      <c r="E219" s="295">
        <v>0.76741000000000004</v>
      </c>
      <c r="F219" s="296">
        <v>1.1E-4</v>
      </c>
      <c r="G219" s="296">
        <v>1.359E-2</v>
      </c>
    </row>
    <row r="220" spans="1:7" x14ac:dyDescent="0.3">
      <c r="A220" s="524"/>
      <c r="B220" s="527"/>
      <c r="C220" s="252" t="s">
        <v>1296</v>
      </c>
      <c r="D220" s="273">
        <v>1.2570600000000001</v>
      </c>
      <c r="E220" s="295">
        <v>1.2350300000000001</v>
      </c>
      <c r="F220" s="296">
        <v>1.7000000000000001E-4</v>
      </c>
      <c r="G220" s="296">
        <v>2.1860000000000001E-2</v>
      </c>
    </row>
    <row r="221" spans="1:7" x14ac:dyDescent="0.3">
      <c r="A221" s="524"/>
      <c r="B221" s="527" t="s">
        <v>1332</v>
      </c>
      <c r="C221" s="252" t="s">
        <v>1320</v>
      </c>
      <c r="D221" s="294">
        <v>8.0319999999999989E-2</v>
      </c>
      <c r="E221" s="295">
        <v>7.8899999999999998E-2</v>
      </c>
      <c r="F221" s="296">
        <v>1.0000000000000001E-5</v>
      </c>
      <c r="G221" s="296">
        <v>1.41E-3</v>
      </c>
    </row>
    <row r="222" spans="1:7" x14ac:dyDescent="0.3">
      <c r="A222" s="524"/>
      <c r="B222" s="527"/>
      <c r="C222" s="252" t="s">
        <v>68</v>
      </c>
      <c r="D222" s="273">
        <v>0.93003999999999998</v>
      </c>
      <c r="E222" s="295">
        <v>0.91374</v>
      </c>
      <c r="F222" s="296">
        <v>1.2999999999999999E-4</v>
      </c>
      <c r="G222" s="296">
        <v>1.617E-2</v>
      </c>
    </row>
    <row r="223" spans="1:7" x14ac:dyDescent="0.3">
      <c r="A223" s="524"/>
      <c r="B223" s="527"/>
      <c r="C223" s="252" t="s">
        <v>1296</v>
      </c>
      <c r="D223" s="273">
        <v>1.49674</v>
      </c>
      <c r="E223" s="295">
        <v>1.47052</v>
      </c>
      <c r="F223" s="296">
        <v>2.0000000000000001E-4</v>
      </c>
      <c r="G223" s="296">
        <v>2.6020000000000001E-2</v>
      </c>
    </row>
    <row r="224" spans="1:7" x14ac:dyDescent="0.3">
      <c r="A224" s="524"/>
      <c r="B224" s="527" t="s">
        <v>1333</v>
      </c>
      <c r="C224" s="252" t="s">
        <v>1320</v>
      </c>
      <c r="D224" s="294">
        <v>8.1529999999999991E-2</v>
      </c>
      <c r="E224" s="295">
        <v>8.0089999999999995E-2</v>
      </c>
      <c r="F224" s="296">
        <v>1.0000000000000001E-5</v>
      </c>
      <c r="G224" s="296">
        <v>1.4300000000000001E-3</v>
      </c>
    </row>
    <row r="225" spans="1:8" x14ac:dyDescent="0.3">
      <c r="A225" s="524"/>
      <c r="B225" s="527"/>
      <c r="C225" s="252" t="s">
        <v>68</v>
      </c>
      <c r="D225" s="273">
        <v>0.9239099999999999</v>
      </c>
      <c r="E225" s="295">
        <v>0.90771999999999997</v>
      </c>
      <c r="F225" s="296">
        <v>1.2999999999999999E-4</v>
      </c>
      <c r="G225" s="296">
        <v>1.6060000000000001E-2</v>
      </c>
    </row>
    <row r="226" spans="1:8" x14ac:dyDescent="0.3">
      <c r="A226" s="524"/>
      <c r="B226" s="527"/>
      <c r="C226" s="252" t="s">
        <v>1296</v>
      </c>
      <c r="D226" s="273">
        <v>1.48688</v>
      </c>
      <c r="E226" s="295">
        <v>1.4608300000000001</v>
      </c>
      <c r="F226" s="296">
        <v>2.0000000000000001E-4</v>
      </c>
      <c r="G226" s="296">
        <v>2.5850000000000001E-2</v>
      </c>
    </row>
    <row r="227" spans="1:8" x14ac:dyDescent="0.3">
      <c r="A227" s="524"/>
      <c r="B227" s="527" t="s">
        <v>1334</v>
      </c>
      <c r="C227" s="252" t="s">
        <v>1320</v>
      </c>
      <c r="D227" s="294">
        <v>0.10614000000000001</v>
      </c>
      <c r="E227" s="295">
        <v>0.10445</v>
      </c>
      <c r="F227" s="296">
        <v>2.0000000000000002E-5</v>
      </c>
      <c r="G227" s="296">
        <v>1.67E-3</v>
      </c>
    </row>
    <row r="228" spans="1:8" x14ac:dyDescent="0.3">
      <c r="A228" s="524"/>
      <c r="B228" s="527"/>
      <c r="C228" s="252" t="s">
        <v>68</v>
      </c>
      <c r="D228" s="273">
        <v>0.89061000000000001</v>
      </c>
      <c r="E228" s="295">
        <v>0.87702999999999998</v>
      </c>
      <c r="F228" s="296">
        <v>1.3999999999999999E-4</v>
      </c>
      <c r="G228" s="296">
        <v>1.3440000000000001E-2</v>
      </c>
    </row>
    <row r="229" spans="1:8" x14ac:dyDescent="0.3">
      <c r="A229" s="524"/>
      <c r="B229" s="527"/>
      <c r="C229" s="252" t="s">
        <v>1296</v>
      </c>
      <c r="D229" s="273">
        <v>1.43329</v>
      </c>
      <c r="E229" s="295">
        <v>1.41144</v>
      </c>
      <c r="F229" s="296">
        <v>2.3000000000000001E-4</v>
      </c>
      <c r="G229" s="296">
        <v>2.162E-2</v>
      </c>
    </row>
    <row r="231" spans="1:8" ht="18" x14ac:dyDescent="0.35">
      <c r="A231" s="292" t="s">
        <v>1293</v>
      </c>
      <c r="B231" s="293" t="s">
        <v>739</v>
      </c>
      <c r="C231" s="251" t="s">
        <v>1336</v>
      </c>
      <c r="D231" s="251" t="s">
        <v>844</v>
      </c>
      <c r="E231" s="252" t="s">
        <v>1018</v>
      </c>
      <c r="F231" s="252" t="s">
        <v>1308</v>
      </c>
      <c r="G231" s="252" t="s">
        <v>1309</v>
      </c>
      <c r="H231" s="252" t="s">
        <v>1310</v>
      </c>
    </row>
    <row r="232" spans="1:8" x14ac:dyDescent="0.3">
      <c r="A232" s="524" t="s">
        <v>1337</v>
      </c>
      <c r="B232" s="527" t="s">
        <v>1338</v>
      </c>
      <c r="C232" s="252" t="s">
        <v>1339</v>
      </c>
      <c r="D232" s="252" t="s">
        <v>1320</v>
      </c>
      <c r="E232" s="279">
        <v>2.9399999999999999E-3</v>
      </c>
      <c r="F232" s="279">
        <v>2.8999999999999998E-3</v>
      </c>
      <c r="G232" s="279">
        <v>9.9999999999999995E-7</v>
      </c>
      <c r="H232" s="279">
        <v>3.8999999999999999E-5</v>
      </c>
    </row>
    <row r="233" spans="1:8" x14ac:dyDescent="0.3">
      <c r="A233" s="524"/>
      <c r="B233" s="527"/>
      <c r="C233" s="252" t="s">
        <v>1340</v>
      </c>
      <c r="D233" s="252" t="s">
        <v>1320</v>
      </c>
      <c r="E233" s="279">
        <v>4.4610000000000006E-3</v>
      </c>
      <c r="F233" s="279">
        <v>4.4000000000000003E-3</v>
      </c>
      <c r="G233" s="279">
        <v>9.9999999999999995E-7</v>
      </c>
      <c r="H233" s="279">
        <v>6.0000000000000002E-5</v>
      </c>
    </row>
    <row r="234" spans="1:8" x14ac:dyDescent="0.3">
      <c r="A234" s="524"/>
      <c r="B234" s="527"/>
      <c r="C234" s="252" t="s">
        <v>1341</v>
      </c>
      <c r="D234" s="252" t="s">
        <v>1320</v>
      </c>
      <c r="E234" s="279">
        <v>5.9820000000000012E-3</v>
      </c>
      <c r="F234" s="279">
        <v>5.9000000000000007E-3</v>
      </c>
      <c r="G234" s="279">
        <v>1.9999999999999999E-6</v>
      </c>
      <c r="H234" s="279">
        <v>8.0000000000000007E-5</v>
      </c>
    </row>
    <row r="235" spans="1:8" x14ac:dyDescent="0.3">
      <c r="A235" s="524"/>
      <c r="B235" s="527"/>
      <c r="C235" s="252" t="s">
        <v>1342</v>
      </c>
      <c r="D235" s="252" t="s">
        <v>1320</v>
      </c>
      <c r="E235" s="279">
        <v>7.6039999999999996E-3</v>
      </c>
      <c r="F235" s="279">
        <v>7.4999999999999997E-3</v>
      </c>
      <c r="G235" s="279">
        <v>1.9999999999999999E-6</v>
      </c>
      <c r="H235" s="279">
        <v>1.02E-4</v>
      </c>
    </row>
    <row r="236" spans="1:8" x14ac:dyDescent="0.3">
      <c r="A236" s="524"/>
      <c r="B236" s="527"/>
      <c r="C236" s="252" t="s">
        <v>1343</v>
      </c>
      <c r="D236" s="252" t="s">
        <v>1320</v>
      </c>
      <c r="E236" s="279">
        <v>9.2270000000000008E-3</v>
      </c>
      <c r="F236" s="279">
        <v>9.1000000000000004E-3</v>
      </c>
      <c r="G236" s="279">
        <v>3.0000000000000001E-6</v>
      </c>
      <c r="H236" s="279">
        <v>1.2400000000000001E-4</v>
      </c>
    </row>
    <row r="237" spans="1:8" x14ac:dyDescent="0.3">
      <c r="A237" s="524"/>
      <c r="B237" s="527"/>
      <c r="C237" s="252" t="s">
        <v>1344</v>
      </c>
      <c r="D237" s="252" t="s">
        <v>1320</v>
      </c>
      <c r="E237" s="279">
        <v>3.3763000000000001E-2</v>
      </c>
      <c r="F237" s="279">
        <v>3.3299999999999996E-2</v>
      </c>
      <c r="G237" s="279">
        <v>1.0000000000000001E-5</v>
      </c>
      <c r="H237" s="279">
        <v>4.5300000000000001E-4</v>
      </c>
    </row>
    <row r="238" spans="1:8" x14ac:dyDescent="0.3">
      <c r="A238" s="524"/>
      <c r="B238" s="527"/>
      <c r="C238" s="252" t="s">
        <v>854</v>
      </c>
      <c r="D238" s="252" t="s">
        <v>1320</v>
      </c>
      <c r="E238" s="297">
        <v>4.5720000000000005E-3</v>
      </c>
      <c r="F238" s="279">
        <v>4.5100000000000001E-3</v>
      </c>
      <c r="G238" s="279">
        <v>9.9999999999999995E-7</v>
      </c>
      <c r="H238" s="279">
        <v>6.0999999999999999E-5</v>
      </c>
    </row>
    <row r="239" spans="1:8" x14ac:dyDescent="0.3">
      <c r="A239" s="524"/>
      <c r="B239" s="527" t="s">
        <v>1345</v>
      </c>
      <c r="C239" s="252" t="s">
        <v>1346</v>
      </c>
      <c r="D239" s="252" t="s">
        <v>1320</v>
      </c>
      <c r="E239" s="279">
        <v>5.7800000000000004E-3</v>
      </c>
      <c r="F239" s="279">
        <v>5.7000000000000002E-3</v>
      </c>
      <c r="G239" s="279">
        <v>1.9999999999999999E-6</v>
      </c>
      <c r="H239" s="279">
        <v>7.7999999999999999E-5</v>
      </c>
    </row>
    <row r="240" spans="1:8" x14ac:dyDescent="0.3">
      <c r="A240" s="524"/>
      <c r="B240" s="527"/>
      <c r="C240" s="252" t="s">
        <v>1347</v>
      </c>
      <c r="D240" s="252" t="s">
        <v>1320</v>
      </c>
      <c r="E240" s="279">
        <v>1.0442999999999999E-2</v>
      </c>
      <c r="F240" s="279">
        <v>1.03E-2</v>
      </c>
      <c r="G240" s="279">
        <v>3.0000000000000001E-6</v>
      </c>
      <c r="H240" s="279">
        <v>1.3999999999999999E-4</v>
      </c>
    </row>
    <row r="241" spans="1:8" x14ac:dyDescent="0.3">
      <c r="A241" s="524"/>
      <c r="B241" s="527"/>
      <c r="C241" s="252" t="s">
        <v>1348</v>
      </c>
      <c r="D241" s="252" t="s">
        <v>1320</v>
      </c>
      <c r="E241" s="279">
        <v>1.8960999999999999E-2</v>
      </c>
      <c r="F241" s="279">
        <v>1.8699999999999998E-2</v>
      </c>
      <c r="G241" s="279">
        <v>6.0000000000000002E-6</v>
      </c>
      <c r="H241" s="279">
        <v>2.5500000000000002E-4</v>
      </c>
    </row>
    <row r="242" spans="1:8" x14ac:dyDescent="0.3">
      <c r="A242" s="524"/>
      <c r="B242" s="527"/>
      <c r="C242" s="252" t="s">
        <v>1349</v>
      </c>
      <c r="D242" s="252" t="s">
        <v>1320</v>
      </c>
      <c r="E242" s="279">
        <v>2.9606999999999998E-2</v>
      </c>
      <c r="F242" s="279">
        <v>2.92E-2</v>
      </c>
      <c r="G242" s="279">
        <v>9.0000000000000002E-6</v>
      </c>
      <c r="H242" s="279">
        <v>3.9800000000000002E-4</v>
      </c>
    </row>
    <row r="243" spans="1:8" x14ac:dyDescent="0.3">
      <c r="A243" s="524"/>
      <c r="B243" s="527"/>
      <c r="C243" s="252" t="s">
        <v>1350</v>
      </c>
      <c r="D243" s="252" t="s">
        <v>1320</v>
      </c>
      <c r="E243" s="279">
        <v>4.5626E-2</v>
      </c>
      <c r="F243" s="279">
        <v>4.4999999999999998E-2</v>
      </c>
      <c r="G243" s="279">
        <v>1.2999999999999999E-5</v>
      </c>
      <c r="H243" s="279">
        <v>6.1300000000000005E-4</v>
      </c>
    </row>
    <row r="244" spans="1:8" x14ac:dyDescent="0.3">
      <c r="A244" s="524"/>
      <c r="B244" s="527"/>
      <c r="C244" s="252" t="s">
        <v>854</v>
      </c>
      <c r="D244" s="252" t="s">
        <v>1320</v>
      </c>
      <c r="E244" s="297">
        <v>9.0339999999999986E-3</v>
      </c>
      <c r="F244" s="279">
        <v>8.9099999999999995E-3</v>
      </c>
      <c r="G244" s="279">
        <v>3.0000000000000001E-6</v>
      </c>
      <c r="H244" s="279">
        <v>1.21E-4</v>
      </c>
    </row>
    <row r="245" spans="1:8" x14ac:dyDescent="0.3">
      <c r="A245" s="524"/>
      <c r="B245" s="527" t="s">
        <v>1351</v>
      </c>
      <c r="C245" s="252" t="s">
        <v>1352</v>
      </c>
      <c r="D245" s="252" t="s">
        <v>1320</v>
      </c>
      <c r="E245" s="279">
        <v>8.5170000000000003E-3</v>
      </c>
      <c r="F245" s="279">
        <v>8.4000000000000012E-3</v>
      </c>
      <c r="G245" s="279">
        <v>3.0000000000000001E-6</v>
      </c>
      <c r="H245" s="279">
        <v>1.1400000000000001E-4</v>
      </c>
    </row>
    <row r="246" spans="1:8" x14ac:dyDescent="0.3">
      <c r="A246" s="524"/>
      <c r="B246" s="527"/>
      <c r="C246" s="252" t="s">
        <v>1348</v>
      </c>
      <c r="D246" s="252" t="s">
        <v>1320</v>
      </c>
      <c r="E246" s="279">
        <v>1.095E-2</v>
      </c>
      <c r="F246" s="279">
        <v>1.0800000000000001E-2</v>
      </c>
      <c r="G246" s="279">
        <v>3.0000000000000001E-6</v>
      </c>
      <c r="H246" s="279">
        <v>1.47E-4</v>
      </c>
    </row>
    <row r="247" spans="1:8" x14ac:dyDescent="0.3">
      <c r="A247" s="524"/>
      <c r="B247" s="527"/>
      <c r="C247" s="252" t="s">
        <v>1349</v>
      </c>
      <c r="D247" s="252" t="s">
        <v>1320</v>
      </c>
      <c r="E247" s="279">
        <v>1.5310999999999998E-2</v>
      </c>
      <c r="F247" s="279">
        <v>1.5099999999999999E-2</v>
      </c>
      <c r="G247" s="279">
        <v>5.0000000000000004E-6</v>
      </c>
      <c r="H247" s="279">
        <v>2.0599999999999999E-4</v>
      </c>
    </row>
    <row r="248" spans="1:8" x14ac:dyDescent="0.3">
      <c r="A248" s="524"/>
      <c r="B248" s="527"/>
      <c r="C248" s="252" t="s">
        <v>1350</v>
      </c>
      <c r="D248" s="252" t="s">
        <v>1320</v>
      </c>
      <c r="E248" s="279">
        <v>2.2509000000000001E-2</v>
      </c>
      <c r="F248" s="279">
        <v>2.2200000000000001E-2</v>
      </c>
      <c r="G248" s="279">
        <v>6.9999999999999999E-6</v>
      </c>
      <c r="H248" s="279">
        <v>3.0200000000000002E-4</v>
      </c>
    </row>
    <row r="249" spans="1:8" x14ac:dyDescent="0.3">
      <c r="A249" s="524"/>
      <c r="B249" s="528"/>
      <c r="C249" s="252" t="s">
        <v>854</v>
      </c>
      <c r="D249" s="252" t="s">
        <v>1320</v>
      </c>
      <c r="E249" s="297">
        <v>1.0322E-2</v>
      </c>
      <c r="F249" s="279">
        <v>1.018E-2</v>
      </c>
      <c r="G249" s="279">
        <v>3.0000000000000001E-6</v>
      </c>
      <c r="H249" s="279">
        <v>1.3899999999999999E-4</v>
      </c>
    </row>
    <row r="250" spans="1:8" x14ac:dyDescent="0.3">
      <c r="A250" s="524"/>
      <c r="B250" s="529" t="s">
        <v>1353</v>
      </c>
      <c r="C250" s="252" t="s">
        <v>1354</v>
      </c>
      <c r="D250" s="252" t="s">
        <v>1320</v>
      </c>
      <c r="E250" s="279">
        <v>9.4300000000000009E-3</v>
      </c>
      <c r="F250" s="279">
        <v>9.300000000000001E-3</v>
      </c>
      <c r="G250" s="279">
        <v>3.0000000000000001E-6</v>
      </c>
      <c r="H250" s="279">
        <v>1.27E-4</v>
      </c>
    </row>
    <row r="251" spans="1:8" x14ac:dyDescent="0.3">
      <c r="A251" s="524"/>
      <c r="B251" s="527"/>
      <c r="C251" s="252" t="s">
        <v>1355</v>
      </c>
      <c r="D251" s="252" t="s">
        <v>1320</v>
      </c>
      <c r="E251" s="279">
        <v>1.4701000000000001E-2</v>
      </c>
      <c r="F251" s="279">
        <v>1.4500000000000001E-2</v>
      </c>
      <c r="G251" s="279">
        <v>3.9999999999999998E-6</v>
      </c>
      <c r="H251" s="279">
        <v>1.9699999999999999E-4</v>
      </c>
    </row>
    <row r="252" spans="1:8" x14ac:dyDescent="0.3">
      <c r="A252" s="524"/>
      <c r="B252" s="527"/>
      <c r="C252" s="252" t="s">
        <v>854</v>
      </c>
      <c r="D252" s="252" t="s">
        <v>1320</v>
      </c>
      <c r="E252" s="297">
        <v>1.1548000000000001E-2</v>
      </c>
      <c r="F252" s="279">
        <v>1.1390000000000001E-2</v>
      </c>
      <c r="G252" s="279">
        <v>3.0000000000000001E-6</v>
      </c>
      <c r="H252" s="279">
        <v>1.55E-4</v>
      </c>
    </row>
    <row r="253" spans="1:8" x14ac:dyDescent="0.3">
      <c r="A253" s="524"/>
      <c r="B253" s="527" t="s">
        <v>1356</v>
      </c>
      <c r="C253" s="252" t="s">
        <v>1357</v>
      </c>
      <c r="D253" s="252" t="s">
        <v>1320</v>
      </c>
      <c r="E253" s="279">
        <v>9.1259999999999987E-3</v>
      </c>
      <c r="F253" s="279">
        <v>8.9999999999999993E-3</v>
      </c>
      <c r="G253" s="279">
        <v>3.0000000000000001E-6</v>
      </c>
      <c r="H253" s="279">
        <v>1.2300000000000001E-4</v>
      </c>
    </row>
    <row r="254" spans="1:8" x14ac:dyDescent="0.3">
      <c r="A254" s="524"/>
      <c r="B254" s="527"/>
      <c r="C254" s="252" t="s">
        <v>1358</v>
      </c>
      <c r="D254" s="252" t="s">
        <v>1320</v>
      </c>
      <c r="E254" s="279">
        <v>4.4104999999999998E-2</v>
      </c>
      <c r="F254" s="279">
        <v>4.3499999999999997E-2</v>
      </c>
      <c r="G254" s="279">
        <v>1.2999999999999999E-5</v>
      </c>
      <c r="H254" s="279">
        <v>5.9199999999999997E-4</v>
      </c>
    </row>
    <row r="255" spans="1:8" x14ac:dyDescent="0.3">
      <c r="A255" s="524"/>
      <c r="B255" s="527"/>
      <c r="C255" s="252" t="s">
        <v>854</v>
      </c>
      <c r="D255" s="252" t="s">
        <v>1320</v>
      </c>
      <c r="E255" s="297">
        <v>1.0382000000000001E-2</v>
      </c>
      <c r="F255" s="279">
        <v>1.0240000000000001E-2</v>
      </c>
      <c r="G255" s="279">
        <v>3.0000000000000001E-6</v>
      </c>
      <c r="H255" s="279">
        <v>1.3899999999999999E-4</v>
      </c>
    </row>
    <row r="257" spans="1:7" ht="18" x14ac:dyDescent="0.35">
      <c r="A257" s="251" t="s">
        <v>1293</v>
      </c>
      <c r="B257" s="251" t="s">
        <v>739</v>
      </c>
      <c r="C257" s="251" t="s">
        <v>844</v>
      </c>
      <c r="D257" s="252" t="s">
        <v>1018</v>
      </c>
      <c r="E257" s="252" t="s">
        <v>1308</v>
      </c>
      <c r="F257" s="252" t="s">
        <v>1309</v>
      </c>
      <c r="G257" s="252" t="s">
        <v>1310</v>
      </c>
    </row>
    <row r="258" spans="1:7" x14ac:dyDescent="0.3">
      <c r="A258" s="526" t="s">
        <v>1359</v>
      </c>
      <c r="B258" s="526" t="s">
        <v>1360</v>
      </c>
      <c r="C258" s="252" t="s">
        <v>1361</v>
      </c>
      <c r="D258" s="266">
        <v>0.14876</v>
      </c>
      <c r="E258" s="266">
        <v>0.14742</v>
      </c>
      <c r="F258" s="266">
        <v>2.96E-6</v>
      </c>
      <c r="G258" s="266">
        <v>1.34E-3</v>
      </c>
    </row>
    <row r="259" spans="1:7" x14ac:dyDescent="0.3">
      <c r="A259" s="526"/>
      <c r="B259" s="526"/>
      <c r="C259" s="252" t="s">
        <v>68</v>
      </c>
      <c r="D259" s="266">
        <v>0.20826</v>
      </c>
      <c r="E259" s="266">
        <v>0.20638000000000001</v>
      </c>
      <c r="F259" s="266">
        <v>4.1400000000000002E-6</v>
      </c>
      <c r="G259" s="266">
        <v>1.8799999999999999E-3</v>
      </c>
    </row>
    <row r="260" spans="1:7" x14ac:dyDescent="0.3">
      <c r="A260" s="526"/>
      <c r="B260" s="526" t="s">
        <v>1362</v>
      </c>
      <c r="C260" s="252" t="s">
        <v>1361</v>
      </c>
      <c r="D260" s="266">
        <v>0.20416000000000001</v>
      </c>
      <c r="E260" s="266">
        <v>0.20291000000000001</v>
      </c>
      <c r="F260" s="266">
        <v>2.7599999999999998E-6</v>
      </c>
      <c r="G260" s="266">
        <v>1.25E-3</v>
      </c>
    </row>
    <row r="261" spans="1:7" x14ac:dyDescent="0.3">
      <c r="A261" s="526"/>
      <c r="B261" s="526"/>
      <c r="C261" s="252" t="s">
        <v>68</v>
      </c>
      <c r="D261" s="266">
        <v>0.30624000000000001</v>
      </c>
      <c r="E261" s="266">
        <v>0.30436000000000002</v>
      </c>
      <c r="F261" s="266">
        <v>4.1400000000000002E-6</v>
      </c>
      <c r="G261" s="266">
        <v>1.8799999999999999E-3</v>
      </c>
    </row>
    <row r="263" spans="1:7" ht="18" x14ac:dyDescent="0.35">
      <c r="A263" s="251" t="s">
        <v>1293</v>
      </c>
      <c r="B263" s="251" t="s">
        <v>739</v>
      </c>
      <c r="C263" s="251" t="s">
        <v>844</v>
      </c>
      <c r="D263" s="252" t="s">
        <v>1018</v>
      </c>
    </row>
    <row r="264" spans="1:7" x14ac:dyDescent="0.3">
      <c r="A264" s="526" t="s">
        <v>118</v>
      </c>
      <c r="B264" s="252" t="s">
        <v>1363</v>
      </c>
      <c r="C264" s="252" t="s">
        <v>1361</v>
      </c>
      <c r="D264" s="266">
        <v>0.10778000000000001</v>
      </c>
    </row>
    <row r="265" spans="1:7" x14ac:dyDescent="0.3">
      <c r="A265" s="526"/>
      <c r="B265" s="252" t="s">
        <v>1364</v>
      </c>
      <c r="C265" s="252" t="s">
        <v>1361</v>
      </c>
      <c r="D265" s="298">
        <v>7.936E-2</v>
      </c>
    </row>
    <row r="266" spans="1:7" x14ac:dyDescent="0.3">
      <c r="A266" s="526"/>
      <c r="B266" s="252" t="s">
        <v>1365</v>
      </c>
      <c r="C266" s="252" t="s">
        <v>1361</v>
      </c>
      <c r="D266" s="298">
        <v>9.6500000000000002E-2</v>
      </c>
    </row>
    <row r="267" spans="1:7" x14ac:dyDescent="0.3">
      <c r="A267" s="526"/>
      <c r="B267" s="252" t="s">
        <v>1366</v>
      </c>
      <c r="C267" s="252" t="s">
        <v>1361</v>
      </c>
      <c r="D267" s="266">
        <v>2.733E-2</v>
      </c>
    </row>
    <row r="268" spans="1:7" x14ac:dyDescent="0.3">
      <c r="A268" s="526" t="s">
        <v>1319</v>
      </c>
      <c r="B268" s="252" t="s">
        <v>68</v>
      </c>
      <c r="C268" s="252" t="s">
        <v>1361</v>
      </c>
      <c r="D268" s="266">
        <v>0.17066999999999999</v>
      </c>
    </row>
    <row r="269" spans="1:7" x14ac:dyDescent="0.3">
      <c r="A269" s="526"/>
      <c r="B269" s="252" t="s">
        <v>1296</v>
      </c>
      <c r="C269" s="252" t="s">
        <v>1361</v>
      </c>
      <c r="D269" s="266">
        <v>0.27464999999999995</v>
      </c>
    </row>
    <row r="271" spans="1:7" ht="18" x14ac:dyDescent="0.35">
      <c r="A271" s="251" t="s">
        <v>1293</v>
      </c>
      <c r="B271" s="251" t="s">
        <v>739</v>
      </c>
      <c r="C271" s="251" t="s">
        <v>844</v>
      </c>
      <c r="D271" s="252" t="s">
        <v>1018</v>
      </c>
    </row>
    <row r="272" spans="1:7" x14ac:dyDescent="0.3">
      <c r="A272" s="526" t="s">
        <v>1367</v>
      </c>
      <c r="B272" s="252" t="s">
        <v>1368</v>
      </c>
      <c r="C272" s="252" t="s">
        <v>1361</v>
      </c>
      <c r="D272" s="298">
        <v>3.5490000000000001E-2</v>
      </c>
    </row>
    <row r="273" spans="1:8" x14ac:dyDescent="0.3">
      <c r="A273" s="526"/>
      <c r="B273" s="252" t="s">
        <v>1369</v>
      </c>
      <c r="C273" s="252" t="s">
        <v>1361</v>
      </c>
      <c r="D273" s="298">
        <v>4.4599999999999996E-3</v>
      </c>
    </row>
    <row r="274" spans="1:8" x14ac:dyDescent="0.3">
      <c r="A274" s="526"/>
      <c r="B274" s="252" t="s">
        <v>1370</v>
      </c>
      <c r="C274" s="252" t="s">
        <v>1361</v>
      </c>
      <c r="D274" s="266">
        <v>2.861E-2</v>
      </c>
    </row>
    <row r="275" spans="1:8" x14ac:dyDescent="0.3">
      <c r="A275" s="526"/>
      <c r="B275" s="252" t="s">
        <v>1371</v>
      </c>
      <c r="C275" s="252" t="s">
        <v>1361</v>
      </c>
      <c r="D275" s="266">
        <v>2.7809999999999998E-2</v>
      </c>
    </row>
    <row r="277" spans="1:8" x14ac:dyDescent="0.3">
      <c r="A277" s="290"/>
      <c r="B277" s="290"/>
      <c r="C277" s="290"/>
      <c r="D277" s="290"/>
      <c r="E277" s="519" t="s">
        <v>1372</v>
      </c>
      <c r="F277" s="520"/>
      <c r="G277" s="520"/>
      <c r="H277" s="521"/>
    </row>
    <row r="278" spans="1:8" ht="18" x14ac:dyDescent="0.35">
      <c r="A278" s="299" t="s">
        <v>1293</v>
      </c>
      <c r="B278" s="300" t="s">
        <v>1373</v>
      </c>
      <c r="C278" s="300" t="s">
        <v>1374</v>
      </c>
      <c r="D278" s="301" t="s">
        <v>844</v>
      </c>
      <c r="E278" s="302" t="s">
        <v>1018</v>
      </c>
      <c r="F278" s="303" t="s">
        <v>1308</v>
      </c>
      <c r="G278" s="303" t="s">
        <v>1309</v>
      </c>
      <c r="H278" s="304" t="s">
        <v>1310</v>
      </c>
    </row>
    <row r="279" spans="1:8" x14ac:dyDescent="0.3">
      <c r="A279" s="522" t="s">
        <v>1375</v>
      </c>
      <c r="B279" s="303" t="s">
        <v>1376</v>
      </c>
      <c r="C279" s="303" t="s">
        <v>1377</v>
      </c>
      <c r="D279" s="305" t="s">
        <v>1361</v>
      </c>
      <c r="E279" s="306">
        <v>0.24586999999999998</v>
      </c>
      <c r="F279" s="307">
        <v>0.24454999999999999</v>
      </c>
      <c r="G279" s="307">
        <v>1E-4</v>
      </c>
      <c r="H279" s="307">
        <v>1.2199999999999999E-3</v>
      </c>
    </row>
    <row r="280" spans="1:8" x14ac:dyDescent="0.3">
      <c r="A280" s="522"/>
      <c r="B280" s="524" t="s">
        <v>1378</v>
      </c>
      <c r="C280" s="303" t="s">
        <v>1377</v>
      </c>
      <c r="D280" s="305" t="s">
        <v>1361</v>
      </c>
      <c r="E280" s="306">
        <v>0.15353000000000003</v>
      </c>
      <c r="F280" s="307">
        <v>0.15276000000000001</v>
      </c>
      <c r="G280" s="307">
        <v>1.0000000000000001E-5</v>
      </c>
      <c r="H280" s="307">
        <v>7.6000000000000004E-4</v>
      </c>
    </row>
    <row r="281" spans="1:8" x14ac:dyDescent="0.3">
      <c r="A281" s="522"/>
      <c r="B281" s="524"/>
      <c r="C281" s="303" t="s">
        <v>1379</v>
      </c>
      <c r="D281" s="305" t="s">
        <v>1361</v>
      </c>
      <c r="E281" s="307">
        <v>0.15102000000000002</v>
      </c>
      <c r="F281" s="307">
        <v>0.15026</v>
      </c>
      <c r="G281" s="307">
        <v>1.0000000000000001E-5</v>
      </c>
      <c r="H281" s="307">
        <v>7.5000000000000002E-4</v>
      </c>
    </row>
    <row r="282" spans="1:8" x14ac:dyDescent="0.3">
      <c r="A282" s="522"/>
      <c r="B282" s="524"/>
      <c r="C282" s="303" t="s">
        <v>1380</v>
      </c>
      <c r="D282" s="305" t="s">
        <v>1361</v>
      </c>
      <c r="E282" s="307">
        <v>0.22652000000000003</v>
      </c>
      <c r="F282" s="307">
        <v>0.22539000000000001</v>
      </c>
      <c r="G282" s="307">
        <v>1.0000000000000001E-5</v>
      </c>
      <c r="H282" s="307">
        <v>1.1199999999999999E-3</v>
      </c>
    </row>
    <row r="283" spans="1:8" x14ac:dyDescent="0.3">
      <c r="A283" s="522"/>
      <c r="B283" s="524" t="s">
        <v>1381</v>
      </c>
      <c r="C283" s="303" t="s">
        <v>1377</v>
      </c>
      <c r="D283" s="305" t="s">
        <v>1361</v>
      </c>
      <c r="E283" s="306">
        <v>0.19309000000000001</v>
      </c>
      <c r="F283" s="308">
        <v>0.19212000000000001</v>
      </c>
      <c r="G283" s="307">
        <v>1.0000000000000001E-5</v>
      </c>
      <c r="H283" s="307">
        <v>9.6000000000000002E-4</v>
      </c>
    </row>
    <row r="284" spans="1:8" x14ac:dyDescent="0.3">
      <c r="A284" s="522"/>
      <c r="B284" s="524"/>
      <c r="C284" s="303" t="s">
        <v>1379</v>
      </c>
      <c r="D284" s="305" t="s">
        <v>1361</v>
      </c>
      <c r="E284" s="307">
        <v>0.14787000000000003</v>
      </c>
      <c r="F284" s="307">
        <v>0.14713000000000001</v>
      </c>
      <c r="G284" s="307">
        <v>1.0000000000000001E-5</v>
      </c>
      <c r="H284" s="307">
        <v>7.2999999999999996E-4</v>
      </c>
    </row>
    <row r="285" spans="1:8" ht="33" x14ac:dyDescent="0.3">
      <c r="A285" s="522"/>
      <c r="B285" s="524"/>
      <c r="C285" s="303" t="s">
        <v>1382</v>
      </c>
      <c r="D285" s="305" t="s">
        <v>1361</v>
      </c>
      <c r="E285" s="307">
        <v>0.23659000000000002</v>
      </c>
      <c r="F285" s="307">
        <v>0.23541000000000001</v>
      </c>
      <c r="G285" s="307">
        <v>1.0000000000000001E-5</v>
      </c>
      <c r="H285" s="307">
        <v>1.17E-3</v>
      </c>
    </row>
    <row r="286" spans="1:8" x14ac:dyDescent="0.3">
      <c r="A286" s="522"/>
      <c r="B286" s="524"/>
      <c r="C286" s="303" t="s">
        <v>1380</v>
      </c>
      <c r="D286" s="305" t="s">
        <v>1361</v>
      </c>
      <c r="E286" s="307">
        <v>0.42882000000000003</v>
      </c>
      <c r="F286" s="307">
        <v>0.42668</v>
      </c>
      <c r="G286" s="307">
        <v>2.0000000000000002E-5</v>
      </c>
      <c r="H286" s="307">
        <v>2.1199999999999999E-3</v>
      </c>
    </row>
    <row r="287" spans="1:8" x14ac:dyDescent="0.3">
      <c r="A287" s="522"/>
      <c r="B287" s="524"/>
      <c r="C287" s="303" t="s">
        <v>1383</v>
      </c>
      <c r="D287" s="305" t="s">
        <v>1361</v>
      </c>
      <c r="E287" s="307">
        <v>0.59147000000000005</v>
      </c>
      <c r="F287" s="307">
        <v>0.58852000000000004</v>
      </c>
      <c r="G287" s="307">
        <v>2.0000000000000002E-5</v>
      </c>
      <c r="H287" s="307">
        <v>2.9299999999999999E-3</v>
      </c>
    </row>
    <row r="288" spans="1:8" x14ac:dyDescent="0.3">
      <c r="A288" s="522"/>
      <c r="B288" s="524" t="s">
        <v>1384</v>
      </c>
      <c r="C288" s="303" t="s">
        <v>1377</v>
      </c>
      <c r="D288" s="305" t="s">
        <v>1361</v>
      </c>
      <c r="E288" s="306">
        <v>0.18362000000000001</v>
      </c>
      <c r="F288" s="307">
        <v>0.1827</v>
      </c>
      <c r="G288" s="307">
        <v>1.0000000000000001E-5</v>
      </c>
      <c r="H288" s="307">
        <v>9.1E-4</v>
      </c>
    </row>
    <row r="289" spans="1:10" x14ac:dyDescent="0.3">
      <c r="A289" s="522"/>
      <c r="B289" s="524"/>
      <c r="C289" s="303" t="s">
        <v>1379</v>
      </c>
      <c r="D289" s="305" t="s">
        <v>1361</v>
      </c>
      <c r="E289" s="307">
        <v>0.140625</v>
      </c>
      <c r="F289" s="307">
        <v>0.13991999999999999</v>
      </c>
      <c r="G289" s="307">
        <v>5.0000000000000004E-6</v>
      </c>
      <c r="H289" s="307">
        <v>6.9999999999999999E-4</v>
      </c>
    </row>
    <row r="290" spans="1:10" ht="33" x14ac:dyDescent="0.3">
      <c r="A290" s="522"/>
      <c r="B290" s="524"/>
      <c r="C290" s="303" t="s">
        <v>1382</v>
      </c>
      <c r="D290" s="305" t="s">
        <v>1361</v>
      </c>
      <c r="E290" s="307">
        <v>0.22500000000000001</v>
      </c>
      <c r="F290" s="307">
        <v>0.22388</v>
      </c>
      <c r="G290" s="307">
        <v>1.0000000000000001E-5</v>
      </c>
      <c r="H290" s="307">
        <v>1.1100000000000001E-3</v>
      </c>
    </row>
    <row r="291" spans="1:10" x14ac:dyDescent="0.3">
      <c r="A291" s="522"/>
      <c r="B291" s="524"/>
      <c r="C291" s="303" t="s">
        <v>1380</v>
      </c>
      <c r="D291" s="305" t="s">
        <v>1361</v>
      </c>
      <c r="E291" s="307">
        <v>0.40781000000000001</v>
      </c>
      <c r="F291" s="307">
        <v>0.40577999999999997</v>
      </c>
      <c r="G291" s="307">
        <v>1.0000000000000001E-5</v>
      </c>
      <c r="H291" s="307">
        <v>2.0200000000000001E-3</v>
      </c>
    </row>
    <row r="292" spans="1:10" x14ac:dyDescent="0.3">
      <c r="A292" s="523"/>
      <c r="B292" s="525"/>
      <c r="C292" s="309" t="s">
        <v>1383</v>
      </c>
      <c r="D292" s="310" t="s">
        <v>1361</v>
      </c>
      <c r="E292" s="307">
        <v>0.56250999999999995</v>
      </c>
      <c r="F292" s="307">
        <v>0.55969999999999998</v>
      </c>
      <c r="G292" s="307">
        <v>2.0000000000000002E-5</v>
      </c>
      <c r="H292" s="307">
        <v>2.7899999999999999E-3</v>
      </c>
    </row>
    <row r="296" spans="1:10" x14ac:dyDescent="0.3">
      <c r="B296" s="311"/>
      <c r="C296" s="311"/>
      <c r="D296" s="312" t="s">
        <v>1385</v>
      </c>
      <c r="E296" s="313" t="s">
        <v>1386</v>
      </c>
      <c r="F296" s="313" t="s">
        <v>1387</v>
      </c>
      <c r="G296" s="312" t="s">
        <v>1388</v>
      </c>
      <c r="H296" s="312" t="s">
        <v>1389</v>
      </c>
      <c r="I296" s="312" t="s">
        <v>1390</v>
      </c>
      <c r="J296" s="314" t="s">
        <v>1391</v>
      </c>
    </row>
    <row r="297" spans="1:10" ht="18" x14ac:dyDescent="0.35">
      <c r="A297" s="315" t="s">
        <v>1293</v>
      </c>
      <c r="B297" s="315" t="s">
        <v>1392</v>
      </c>
      <c r="C297" s="315" t="s">
        <v>844</v>
      </c>
      <c r="D297" s="316" t="s">
        <v>1393</v>
      </c>
      <c r="E297" s="316" t="s">
        <v>1393</v>
      </c>
      <c r="F297" s="316" t="s">
        <v>1393</v>
      </c>
      <c r="G297" s="316" t="s">
        <v>1393</v>
      </c>
      <c r="H297" s="316" t="s">
        <v>1393</v>
      </c>
      <c r="I297" s="316" t="s">
        <v>1393</v>
      </c>
      <c r="J297" s="317" t="s">
        <v>1394</v>
      </c>
    </row>
    <row r="298" spans="1:10" x14ac:dyDescent="0.3">
      <c r="A298" s="518" t="s">
        <v>228</v>
      </c>
      <c r="B298" s="318" t="s">
        <v>1395</v>
      </c>
      <c r="C298" s="318" t="s">
        <v>536</v>
      </c>
      <c r="D298" s="319" t="s">
        <v>1396</v>
      </c>
      <c r="E298" s="319" t="s">
        <v>1396</v>
      </c>
      <c r="F298" s="313">
        <v>21.293565891472866</v>
      </c>
      <c r="G298" s="313">
        <v>21.293565891472866</v>
      </c>
      <c r="H298" s="319" t="s">
        <v>1396</v>
      </c>
      <c r="I298" s="313">
        <v>1041.8036935229597</v>
      </c>
      <c r="J298" s="320"/>
    </row>
    <row r="299" spans="1:10" x14ac:dyDescent="0.3">
      <c r="A299" s="518"/>
      <c r="B299" s="318" t="s">
        <v>238</v>
      </c>
      <c r="C299" s="318" t="s">
        <v>536</v>
      </c>
      <c r="D299" s="319" t="s">
        <v>1396</v>
      </c>
      <c r="E299" s="313">
        <v>21.293565891472866</v>
      </c>
      <c r="F299" s="313">
        <v>21.293565891472866</v>
      </c>
      <c r="G299" s="313">
        <v>21.293565891472866</v>
      </c>
      <c r="H299" s="319" t="s">
        <v>1396</v>
      </c>
      <c r="I299" s="321">
        <v>8.9019922480620153</v>
      </c>
      <c r="J299" s="320"/>
    </row>
    <row r="300" spans="1:10" x14ac:dyDescent="0.3">
      <c r="A300" s="518"/>
      <c r="B300" s="318" t="s">
        <v>1397</v>
      </c>
      <c r="C300" s="318" t="s">
        <v>536</v>
      </c>
      <c r="D300" s="319" t="s">
        <v>1396</v>
      </c>
      <c r="E300" s="319" t="s">
        <v>1396</v>
      </c>
      <c r="F300" s="313">
        <v>21.293565891472866</v>
      </c>
      <c r="G300" s="313">
        <v>21.293565891472866</v>
      </c>
      <c r="H300" s="319" t="s">
        <v>1396</v>
      </c>
      <c r="I300" s="321">
        <v>444.94340664702185</v>
      </c>
      <c r="J300" s="320"/>
    </row>
    <row r="301" spans="1:10" x14ac:dyDescent="0.3">
      <c r="B301" s="311"/>
      <c r="C301" s="311"/>
      <c r="D301" s="322"/>
      <c r="E301" s="322"/>
      <c r="F301" s="322"/>
      <c r="G301" s="322"/>
      <c r="H301" s="322"/>
      <c r="I301" s="322"/>
      <c r="J301" s="323"/>
    </row>
    <row r="302" spans="1:10" x14ac:dyDescent="0.3">
      <c r="B302" s="311"/>
      <c r="C302" s="311"/>
      <c r="D302" s="322"/>
      <c r="E302" s="322"/>
      <c r="F302" s="322"/>
      <c r="G302" s="322"/>
      <c r="H302" s="322"/>
      <c r="I302" s="322"/>
      <c r="J302" s="323"/>
    </row>
    <row r="303" spans="1:10" x14ac:dyDescent="0.3">
      <c r="B303" s="311"/>
      <c r="C303" s="311"/>
      <c r="D303" s="312" t="s">
        <v>1385</v>
      </c>
      <c r="E303" s="313" t="s">
        <v>1386</v>
      </c>
      <c r="F303" s="313" t="s">
        <v>1387</v>
      </c>
      <c r="G303" s="312" t="s">
        <v>1388</v>
      </c>
      <c r="H303" s="312" t="s">
        <v>1389</v>
      </c>
      <c r="I303" s="312" t="s">
        <v>1390</v>
      </c>
      <c r="J303" s="313" t="s">
        <v>1391</v>
      </c>
    </row>
    <row r="304" spans="1:10" ht="18" x14ac:dyDescent="0.35">
      <c r="A304" s="315" t="s">
        <v>1293</v>
      </c>
      <c r="B304" s="315" t="s">
        <v>1392</v>
      </c>
      <c r="C304" s="315" t="s">
        <v>844</v>
      </c>
      <c r="D304" s="316" t="s">
        <v>1393</v>
      </c>
      <c r="E304" s="316" t="s">
        <v>1393</v>
      </c>
      <c r="F304" s="316" t="s">
        <v>1393</v>
      </c>
      <c r="G304" s="316" t="s">
        <v>1393</v>
      </c>
      <c r="H304" s="316" t="s">
        <v>1393</v>
      </c>
      <c r="I304" s="316" t="s">
        <v>1393</v>
      </c>
      <c r="J304" s="316" t="s">
        <v>1393</v>
      </c>
    </row>
    <row r="305" spans="1:10" x14ac:dyDescent="0.3">
      <c r="A305" s="518" t="s">
        <v>1398</v>
      </c>
      <c r="B305" s="318" t="s">
        <v>1399</v>
      </c>
      <c r="C305" s="318" t="s">
        <v>536</v>
      </c>
      <c r="D305" s="319" t="s">
        <v>1396</v>
      </c>
      <c r="E305" s="324">
        <v>21.293565891472866</v>
      </c>
      <c r="F305" s="324">
        <v>21.293565891472866</v>
      </c>
      <c r="G305" s="324">
        <v>21.293565891472866</v>
      </c>
      <c r="H305" s="324">
        <v>8.9506976744186044</v>
      </c>
      <c r="I305" s="321">
        <v>446.24149999999997</v>
      </c>
      <c r="J305" s="321">
        <v>8.9506976744186044</v>
      </c>
    </row>
    <row r="306" spans="1:10" x14ac:dyDescent="0.3">
      <c r="A306" s="518"/>
      <c r="B306" s="318" t="s">
        <v>1400</v>
      </c>
      <c r="C306" s="318" t="s">
        <v>536</v>
      </c>
      <c r="D306" s="319" t="s">
        <v>1396</v>
      </c>
      <c r="E306" s="319" t="s">
        <v>1396</v>
      </c>
      <c r="F306" s="319" t="s">
        <v>1396</v>
      </c>
      <c r="G306" s="324">
        <v>21.293565891472866</v>
      </c>
      <c r="H306" s="324">
        <v>8.9506976744186044</v>
      </c>
      <c r="I306" s="321">
        <v>626.87486615417743</v>
      </c>
      <c r="J306" s="321">
        <v>8.9506976744186044</v>
      </c>
    </row>
    <row r="307" spans="1:10" x14ac:dyDescent="0.3">
      <c r="A307" s="518"/>
      <c r="B307" s="318" t="s">
        <v>1401</v>
      </c>
      <c r="C307" s="318" t="s">
        <v>536</v>
      </c>
      <c r="D307" s="319" t="s">
        <v>1396</v>
      </c>
      <c r="E307" s="319" t="s">
        <v>1396</v>
      </c>
      <c r="F307" s="319" t="s">
        <v>1396</v>
      </c>
      <c r="G307" s="324">
        <v>21.293565891472866</v>
      </c>
      <c r="H307" s="324">
        <v>8.9506976744186044</v>
      </c>
      <c r="I307" s="321">
        <v>578.95913371117013</v>
      </c>
      <c r="J307" s="321">
        <v>8.9506976744186044</v>
      </c>
    </row>
    <row r="308" spans="1:10" x14ac:dyDescent="0.3">
      <c r="A308" s="518"/>
      <c r="B308" s="318" t="s">
        <v>1402</v>
      </c>
      <c r="C308" s="318" t="s">
        <v>536</v>
      </c>
      <c r="D308" s="319" t="s">
        <v>1396</v>
      </c>
      <c r="E308" s="319" t="s">
        <v>1396</v>
      </c>
      <c r="F308" s="319" t="s">
        <v>1396</v>
      </c>
      <c r="G308" s="324">
        <v>21.293565891472866</v>
      </c>
      <c r="H308" s="324">
        <v>8.9506976744186044</v>
      </c>
      <c r="I308" s="321">
        <v>587.34438688869636</v>
      </c>
      <c r="J308" s="321">
        <v>8.9506976744186044</v>
      </c>
    </row>
    <row r="309" spans="1:10" x14ac:dyDescent="0.3">
      <c r="A309" s="518"/>
      <c r="B309" s="318" t="s">
        <v>1403</v>
      </c>
      <c r="C309" s="318" t="s">
        <v>536</v>
      </c>
      <c r="D309" s="319" t="s">
        <v>1396</v>
      </c>
      <c r="E309" s="319" t="s">
        <v>1396</v>
      </c>
      <c r="F309" s="324">
        <v>21.293565891472866</v>
      </c>
      <c r="G309" s="324">
        <v>21.293565891472866</v>
      </c>
      <c r="H309" s="324">
        <v>8.9506976744186044</v>
      </c>
      <c r="I309" s="313">
        <v>467.04579999999999</v>
      </c>
      <c r="J309" s="313">
        <v>8.9506976744186044</v>
      </c>
    </row>
    <row r="310" spans="1:10" x14ac:dyDescent="0.3">
      <c r="B310" s="311"/>
      <c r="C310" s="311"/>
      <c r="D310" s="322"/>
      <c r="E310" s="322"/>
      <c r="F310" s="322"/>
      <c r="G310" s="322"/>
      <c r="H310" s="322"/>
      <c r="I310" s="322"/>
      <c r="J310" s="323"/>
    </row>
    <row r="311" spans="1:10" x14ac:dyDescent="0.3">
      <c r="B311" s="311"/>
      <c r="C311" s="311"/>
      <c r="D311" s="322"/>
      <c r="E311" s="322"/>
      <c r="F311" s="322"/>
      <c r="G311" s="322"/>
      <c r="H311" s="322"/>
      <c r="I311" s="322"/>
      <c r="J311" s="323"/>
    </row>
    <row r="312" spans="1:10" x14ac:dyDescent="0.3">
      <c r="B312" s="311"/>
      <c r="C312" s="311"/>
      <c r="D312" s="312" t="s">
        <v>1385</v>
      </c>
      <c r="E312" s="313" t="s">
        <v>1386</v>
      </c>
      <c r="F312" s="313" t="s">
        <v>1387</v>
      </c>
      <c r="G312" s="312" t="s">
        <v>1388</v>
      </c>
      <c r="H312" s="312" t="s">
        <v>1389</v>
      </c>
      <c r="I312" s="312" t="s">
        <v>1390</v>
      </c>
      <c r="J312" s="313" t="s">
        <v>1391</v>
      </c>
    </row>
    <row r="313" spans="1:10" ht="18" x14ac:dyDescent="0.35">
      <c r="A313" s="315" t="s">
        <v>1293</v>
      </c>
      <c r="B313" s="315" t="s">
        <v>1392</v>
      </c>
      <c r="C313" s="315" t="s">
        <v>844</v>
      </c>
      <c r="D313" s="316" t="s">
        <v>1393</v>
      </c>
      <c r="E313" s="316" t="s">
        <v>1393</v>
      </c>
      <c r="F313" s="316" t="s">
        <v>1393</v>
      </c>
      <c r="G313" s="316" t="s">
        <v>1393</v>
      </c>
      <c r="H313" s="316" t="s">
        <v>1393</v>
      </c>
      <c r="I313" s="316" t="s">
        <v>1393</v>
      </c>
      <c r="J313" s="316" t="s">
        <v>1393</v>
      </c>
    </row>
    <row r="314" spans="1:10" x14ac:dyDescent="0.3">
      <c r="A314" s="518" t="s">
        <v>1404</v>
      </c>
      <c r="B314" s="318" t="s">
        <v>1405</v>
      </c>
      <c r="C314" s="318" t="s">
        <v>536</v>
      </c>
      <c r="D314" s="325" t="s">
        <v>1396</v>
      </c>
      <c r="E314" s="324">
        <v>21.293565891472866</v>
      </c>
      <c r="F314" s="325" t="s">
        <v>1396</v>
      </c>
      <c r="G314" s="325" t="s">
        <v>1396</v>
      </c>
      <c r="H314" s="325" t="s">
        <v>1396</v>
      </c>
      <c r="I314" s="324">
        <v>8.9019922480620153</v>
      </c>
      <c r="J314" s="325" t="s">
        <v>1396</v>
      </c>
    </row>
    <row r="315" spans="1:10" x14ac:dyDescent="0.3">
      <c r="A315" s="518"/>
      <c r="B315" s="318" t="s">
        <v>1406</v>
      </c>
      <c r="C315" s="318" t="s">
        <v>536</v>
      </c>
      <c r="D315" s="325" t="s">
        <v>1396</v>
      </c>
      <c r="E315" s="324">
        <v>21.293565891472866</v>
      </c>
      <c r="F315" s="325" t="s">
        <v>1396</v>
      </c>
      <c r="G315" s="324">
        <v>21.293565891472866</v>
      </c>
      <c r="H315" s="325" t="s">
        <v>1396</v>
      </c>
      <c r="I315" s="324">
        <v>8.9019922480620153</v>
      </c>
      <c r="J315" s="325" t="s">
        <v>1396</v>
      </c>
    </row>
    <row r="316" spans="1:10" x14ac:dyDescent="0.3">
      <c r="A316" s="518"/>
      <c r="B316" s="318" t="s">
        <v>1407</v>
      </c>
      <c r="C316" s="318" t="s">
        <v>536</v>
      </c>
      <c r="D316" s="325" t="s">
        <v>1396</v>
      </c>
      <c r="E316" s="324">
        <v>21.293565891472866</v>
      </c>
      <c r="F316" s="325" t="s">
        <v>1396</v>
      </c>
      <c r="G316" s="324">
        <v>21.293565891472866</v>
      </c>
      <c r="H316" s="325" t="s">
        <v>1396</v>
      </c>
      <c r="I316" s="324">
        <v>8.9019922480620153</v>
      </c>
      <c r="J316" s="325" t="s">
        <v>1396</v>
      </c>
    </row>
    <row r="317" spans="1:10" x14ac:dyDescent="0.3">
      <c r="A317" s="518"/>
      <c r="B317" s="318" t="s">
        <v>1408</v>
      </c>
      <c r="C317" s="318" t="s">
        <v>536</v>
      </c>
      <c r="D317" s="325" t="s">
        <v>1396</v>
      </c>
      <c r="E317" s="324">
        <v>21.293565891472866</v>
      </c>
      <c r="F317" s="325" t="s">
        <v>1396</v>
      </c>
      <c r="G317" s="324">
        <v>21.293565891472866</v>
      </c>
      <c r="H317" s="325" t="s">
        <v>1396</v>
      </c>
      <c r="I317" s="324">
        <v>8.9019922480620153</v>
      </c>
      <c r="J317" s="325" t="s">
        <v>1396</v>
      </c>
    </row>
    <row r="318" spans="1:10" x14ac:dyDescent="0.3">
      <c r="A318" s="518"/>
      <c r="B318" s="318" t="s">
        <v>1409</v>
      </c>
      <c r="C318" s="318" t="s">
        <v>536</v>
      </c>
      <c r="D318" s="325" t="s">
        <v>1396</v>
      </c>
      <c r="E318" s="324">
        <v>21.293565891472866</v>
      </c>
      <c r="F318" s="325" t="s">
        <v>1396</v>
      </c>
      <c r="G318" s="325" t="s">
        <v>1396</v>
      </c>
      <c r="H318" s="325" t="s">
        <v>1396</v>
      </c>
      <c r="I318" s="324">
        <v>8.9019922480620153</v>
      </c>
      <c r="J318" s="325" t="s">
        <v>1396</v>
      </c>
    </row>
    <row r="319" spans="1:10" x14ac:dyDescent="0.3">
      <c r="B319" s="311"/>
      <c r="C319" s="311"/>
      <c r="D319" s="322"/>
      <c r="E319" s="322"/>
      <c r="F319" s="322"/>
      <c r="G319" s="322"/>
      <c r="H319" s="323"/>
      <c r="I319" s="322"/>
      <c r="J319" s="323"/>
    </row>
    <row r="320" spans="1:10" x14ac:dyDescent="0.3">
      <c r="B320" s="311"/>
      <c r="C320" s="311"/>
      <c r="D320" s="322"/>
      <c r="E320" s="322"/>
      <c r="F320" s="322"/>
      <c r="G320" s="322"/>
      <c r="H320" s="322"/>
      <c r="I320" s="322"/>
      <c r="J320" s="323"/>
    </row>
    <row r="321" spans="1:10" x14ac:dyDescent="0.3">
      <c r="B321" s="311"/>
      <c r="C321" s="311"/>
      <c r="D321" s="312" t="s">
        <v>1385</v>
      </c>
      <c r="E321" s="313" t="s">
        <v>1386</v>
      </c>
      <c r="F321" s="313" t="s">
        <v>1387</v>
      </c>
      <c r="G321" s="312" t="s">
        <v>1388</v>
      </c>
      <c r="H321" s="312" t="s">
        <v>1389</v>
      </c>
      <c r="I321" s="312" t="s">
        <v>1390</v>
      </c>
      <c r="J321" s="313" t="s">
        <v>1391</v>
      </c>
    </row>
    <row r="322" spans="1:10" ht="18" x14ac:dyDescent="0.35">
      <c r="A322" s="315" t="s">
        <v>1293</v>
      </c>
      <c r="B322" s="315" t="s">
        <v>1392</v>
      </c>
      <c r="C322" s="315" t="s">
        <v>844</v>
      </c>
      <c r="D322" s="316" t="s">
        <v>1393</v>
      </c>
      <c r="E322" s="316" t="s">
        <v>1393</v>
      </c>
      <c r="F322" s="316" t="s">
        <v>1393</v>
      </c>
      <c r="G322" s="316" t="s">
        <v>1393</v>
      </c>
      <c r="H322" s="316" t="s">
        <v>1393</v>
      </c>
      <c r="I322" s="316" t="s">
        <v>1393</v>
      </c>
      <c r="J322" s="316" t="s">
        <v>1393</v>
      </c>
    </row>
    <row r="323" spans="1:10" x14ac:dyDescent="0.3">
      <c r="A323" s="518" t="s">
        <v>246</v>
      </c>
      <c r="B323" s="318" t="s">
        <v>1410</v>
      </c>
      <c r="C323" s="318" t="s">
        <v>536</v>
      </c>
      <c r="D323" s="325" t="s">
        <v>1396</v>
      </c>
      <c r="E323" s="324">
        <v>21.293565891472866</v>
      </c>
      <c r="F323" s="324">
        <v>21.293565891472866</v>
      </c>
      <c r="G323" s="324">
        <v>21.293565891472866</v>
      </c>
      <c r="H323" s="325" t="s">
        <v>1396</v>
      </c>
      <c r="I323" s="324">
        <v>8.9019922480620153</v>
      </c>
      <c r="J323" s="325" t="s">
        <v>1396</v>
      </c>
    </row>
    <row r="324" spans="1:10" x14ac:dyDescent="0.3">
      <c r="A324" s="518"/>
      <c r="B324" s="318" t="s">
        <v>1411</v>
      </c>
      <c r="C324" s="318" t="s">
        <v>536</v>
      </c>
      <c r="D324" s="325" t="s">
        <v>1396</v>
      </c>
      <c r="E324" s="324">
        <v>21.293565891472866</v>
      </c>
      <c r="F324" s="324">
        <v>21.293565891472866</v>
      </c>
      <c r="G324" s="324">
        <v>21.293565891472866</v>
      </c>
      <c r="H324" s="325" t="s">
        <v>1396</v>
      </c>
      <c r="I324" s="324">
        <v>8.9019922480620153</v>
      </c>
      <c r="J324" s="325" t="s">
        <v>1396</v>
      </c>
    </row>
    <row r="325" spans="1:10" x14ac:dyDescent="0.3">
      <c r="A325" s="518"/>
      <c r="B325" s="318" t="s">
        <v>1412</v>
      </c>
      <c r="C325" s="318" t="s">
        <v>536</v>
      </c>
      <c r="D325" s="325" t="s">
        <v>1396</v>
      </c>
      <c r="E325" s="324">
        <v>21.293565891472866</v>
      </c>
      <c r="F325" s="324">
        <v>21.293565891472866</v>
      </c>
      <c r="G325" s="324">
        <v>21.293565891472866</v>
      </c>
      <c r="H325" s="325" t="s">
        <v>1396</v>
      </c>
      <c r="I325" s="324">
        <v>8.9019922480620153</v>
      </c>
      <c r="J325" s="325" t="s">
        <v>1396</v>
      </c>
    </row>
    <row r="326" spans="1:10" x14ac:dyDescent="0.3">
      <c r="A326" s="518"/>
      <c r="B326" s="318" t="s">
        <v>1413</v>
      </c>
      <c r="C326" s="318" t="s">
        <v>536</v>
      </c>
      <c r="D326" s="325" t="s">
        <v>1396</v>
      </c>
      <c r="E326" s="324">
        <v>21.293565891472866</v>
      </c>
      <c r="F326" s="324">
        <v>21.293565891472866</v>
      </c>
      <c r="G326" s="324">
        <v>21.293565891472866</v>
      </c>
      <c r="H326" s="325" t="s">
        <v>1396</v>
      </c>
      <c r="I326" s="324">
        <v>8.9019922480620153</v>
      </c>
      <c r="J326" s="325" t="s">
        <v>1396</v>
      </c>
    </row>
    <row r="327" spans="1:10" x14ac:dyDescent="0.3">
      <c r="B327" s="311"/>
      <c r="C327" s="311"/>
      <c r="D327" s="322"/>
      <c r="E327" s="322"/>
      <c r="F327" s="322"/>
      <c r="G327" s="322"/>
      <c r="H327" s="322"/>
      <c r="I327" s="322"/>
      <c r="J327" s="323"/>
    </row>
    <row r="328" spans="1:10" x14ac:dyDescent="0.3">
      <c r="B328" s="311"/>
      <c r="C328" s="311"/>
      <c r="D328" s="322"/>
      <c r="E328" s="322"/>
      <c r="F328" s="322"/>
      <c r="G328" s="322"/>
      <c r="H328" s="322"/>
      <c r="I328" s="322"/>
      <c r="J328" s="323"/>
    </row>
    <row r="329" spans="1:10" x14ac:dyDescent="0.3">
      <c r="B329" s="311"/>
      <c r="C329" s="311"/>
      <c r="D329" s="312" t="s">
        <v>1385</v>
      </c>
      <c r="E329" s="313" t="s">
        <v>1386</v>
      </c>
      <c r="F329" s="313" t="s">
        <v>1387</v>
      </c>
      <c r="G329" s="312" t="s">
        <v>1388</v>
      </c>
      <c r="H329" s="312" t="s">
        <v>1389</v>
      </c>
      <c r="I329" s="312" t="s">
        <v>1390</v>
      </c>
      <c r="J329" s="313" t="s">
        <v>1391</v>
      </c>
    </row>
    <row r="330" spans="1:10" ht="18" x14ac:dyDescent="0.35">
      <c r="A330" s="315" t="s">
        <v>1293</v>
      </c>
      <c r="B330" s="315" t="s">
        <v>1392</v>
      </c>
      <c r="C330" s="315" t="s">
        <v>844</v>
      </c>
      <c r="D330" s="316" t="s">
        <v>1393</v>
      </c>
      <c r="E330" s="316" t="s">
        <v>1393</v>
      </c>
      <c r="F330" s="316" t="s">
        <v>1393</v>
      </c>
      <c r="G330" s="316" t="s">
        <v>1393</v>
      </c>
      <c r="H330" s="316" t="s">
        <v>1393</v>
      </c>
      <c r="I330" s="316" t="s">
        <v>1393</v>
      </c>
      <c r="J330" s="316" t="s">
        <v>1393</v>
      </c>
    </row>
    <row r="331" spans="1:10" x14ac:dyDescent="0.3">
      <c r="A331" s="518" t="s">
        <v>248</v>
      </c>
      <c r="B331" s="318" t="s">
        <v>1414</v>
      </c>
      <c r="C331" s="318" t="s">
        <v>536</v>
      </c>
      <c r="D331" s="325" t="s">
        <v>1396</v>
      </c>
      <c r="E331" s="324">
        <v>21.293565891472866</v>
      </c>
      <c r="F331" s="324">
        <v>21.293565891472866</v>
      </c>
      <c r="G331" s="324">
        <v>21.293565891472866</v>
      </c>
      <c r="H331" s="325" t="s">
        <v>1396</v>
      </c>
      <c r="I331" s="324">
        <v>8.9019922480620153</v>
      </c>
      <c r="J331" s="325" t="s">
        <v>1396</v>
      </c>
    </row>
    <row r="332" spans="1:10" x14ac:dyDescent="0.3">
      <c r="A332" s="518"/>
      <c r="B332" s="318" t="s">
        <v>1415</v>
      </c>
      <c r="C332" s="318" t="s">
        <v>536</v>
      </c>
      <c r="D332" s="325" t="s">
        <v>1396</v>
      </c>
      <c r="E332" s="324">
        <v>21.293565891472866</v>
      </c>
      <c r="F332" s="324">
        <v>21.293565891472866</v>
      </c>
      <c r="G332" s="324">
        <v>21.293565891472866</v>
      </c>
      <c r="H332" s="325" t="s">
        <v>1396</v>
      </c>
      <c r="I332" s="324">
        <v>8.9019922480620153</v>
      </c>
      <c r="J332" s="325" t="s">
        <v>1396</v>
      </c>
    </row>
    <row r="333" spans="1:10" x14ac:dyDescent="0.3">
      <c r="A333" s="518"/>
      <c r="B333" s="318" t="s">
        <v>1416</v>
      </c>
      <c r="C333" s="318" t="s">
        <v>536</v>
      </c>
      <c r="D333" s="325" t="s">
        <v>1396</v>
      </c>
      <c r="E333" s="324">
        <v>21.293565891472866</v>
      </c>
      <c r="F333" s="324">
        <v>21.293565891472866</v>
      </c>
      <c r="G333" s="324">
        <v>21.293565891472866</v>
      </c>
      <c r="H333" s="325" t="s">
        <v>1396</v>
      </c>
      <c r="I333" s="324">
        <v>8.9019922480620153</v>
      </c>
      <c r="J333" s="325" t="s">
        <v>1396</v>
      </c>
    </row>
    <row r="334" spans="1:10" x14ac:dyDescent="0.3">
      <c r="A334" s="518"/>
      <c r="B334" s="318" t="s">
        <v>1417</v>
      </c>
      <c r="C334" s="318" t="s">
        <v>536</v>
      </c>
      <c r="D334" s="325" t="s">
        <v>1396</v>
      </c>
      <c r="E334" s="324">
        <v>21.293565891472866</v>
      </c>
      <c r="F334" s="324">
        <v>21.293565891472866</v>
      </c>
      <c r="G334" s="324">
        <v>21.293565891472866</v>
      </c>
      <c r="H334" s="325" t="s">
        <v>1396</v>
      </c>
      <c r="I334" s="324">
        <v>8.9019922480620153</v>
      </c>
      <c r="J334" s="325" t="s">
        <v>1396</v>
      </c>
    </row>
    <row r="335" spans="1:10" x14ac:dyDescent="0.3">
      <c r="A335" s="518"/>
      <c r="B335" s="318" t="s">
        <v>1418</v>
      </c>
      <c r="C335" s="318" t="s">
        <v>536</v>
      </c>
      <c r="D335" s="325" t="s">
        <v>1396</v>
      </c>
      <c r="E335" s="324">
        <v>21.293565891472866</v>
      </c>
      <c r="F335" s="324">
        <v>21.293565891472866</v>
      </c>
      <c r="G335" s="324">
        <v>21.293565891472866</v>
      </c>
      <c r="H335" s="325" t="s">
        <v>1396</v>
      </c>
      <c r="I335" s="324">
        <v>8.9019922480620153</v>
      </c>
      <c r="J335" s="325" t="s">
        <v>1396</v>
      </c>
    </row>
    <row r="336" spans="1:10" x14ac:dyDescent="0.3">
      <c r="A336" s="518"/>
      <c r="B336" s="318" t="s">
        <v>1419</v>
      </c>
      <c r="C336" s="318" t="s">
        <v>536</v>
      </c>
      <c r="D336" s="325" t="s">
        <v>1396</v>
      </c>
      <c r="E336" s="324">
        <v>21.293565891472866</v>
      </c>
      <c r="F336" s="324">
        <v>21.293565891472866</v>
      </c>
      <c r="G336" s="324">
        <v>21.293565891472866</v>
      </c>
      <c r="H336" s="325" t="s">
        <v>1396</v>
      </c>
      <c r="I336" s="324">
        <v>8.9019922480620153</v>
      </c>
      <c r="J336" s="325" t="s">
        <v>1396</v>
      </c>
    </row>
    <row r="337" spans="1:10" x14ac:dyDescent="0.3">
      <c r="A337" s="518"/>
      <c r="B337" s="318" t="s">
        <v>1420</v>
      </c>
      <c r="C337" s="318" t="s">
        <v>536</v>
      </c>
      <c r="D337" s="325" t="s">
        <v>1396</v>
      </c>
      <c r="E337" s="324">
        <v>21.293565891472866</v>
      </c>
      <c r="F337" s="324">
        <v>21.293565891472866</v>
      </c>
      <c r="G337" s="324">
        <v>21.293565891472866</v>
      </c>
      <c r="H337" s="325" t="s">
        <v>1396</v>
      </c>
      <c r="I337" s="324">
        <v>8.9019922480620153</v>
      </c>
      <c r="J337" s="325" t="s">
        <v>1396</v>
      </c>
    </row>
    <row r="338" spans="1:10" x14ac:dyDescent="0.3">
      <c r="A338" s="518"/>
      <c r="B338" s="318" t="s">
        <v>1421</v>
      </c>
      <c r="C338" s="318" t="s">
        <v>536</v>
      </c>
      <c r="D338" s="325" t="s">
        <v>1396</v>
      </c>
      <c r="E338" s="324">
        <v>21.293565891472866</v>
      </c>
      <c r="F338" s="324">
        <v>21.293565891472866</v>
      </c>
      <c r="G338" s="324">
        <v>21.293565891472866</v>
      </c>
      <c r="H338" s="325" t="s">
        <v>1396</v>
      </c>
      <c r="I338" s="324">
        <v>8.9019922480620153</v>
      </c>
      <c r="J338" s="325" t="s">
        <v>1396</v>
      </c>
    </row>
    <row r="339" spans="1:10" x14ac:dyDescent="0.3">
      <c r="A339" s="518"/>
      <c r="B339" s="318" t="s">
        <v>1422</v>
      </c>
      <c r="C339" s="318" t="s">
        <v>536</v>
      </c>
      <c r="D339" s="325" t="s">
        <v>1396</v>
      </c>
      <c r="E339" s="324">
        <v>21.293565891472866</v>
      </c>
      <c r="F339" s="324">
        <v>21.293565891472866</v>
      </c>
      <c r="G339" s="324">
        <v>21.293565891472866</v>
      </c>
      <c r="H339" s="325" t="s">
        <v>1396</v>
      </c>
      <c r="I339" s="324">
        <v>8.9019922480620153</v>
      </c>
      <c r="J339" s="325" t="s">
        <v>1396</v>
      </c>
    </row>
    <row r="340" spans="1:10" x14ac:dyDescent="0.3">
      <c r="B340" s="311"/>
      <c r="C340" s="311"/>
      <c r="D340" s="322"/>
      <c r="E340" s="322"/>
      <c r="F340" s="322"/>
      <c r="G340" s="322"/>
      <c r="H340" s="322"/>
      <c r="I340" s="322"/>
      <c r="J340" s="323"/>
    </row>
    <row r="341" spans="1:10" x14ac:dyDescent="0.3">
      <c r="B341" s="311"/>
      <c r="C341" s="311"/>
      <c r="D341" s="322"/>
      <c r="E341" s="322"/>
      <c r="F341" s="322"/>
      <c r="G341" s="322"/>
      <c r="H341" s="322"/>
      <c r="I341" s="322"/>
      <c r="J341" s="323"/>
    </row>
    <row r="342" spans="1:10" x14ac:dyDescent="0.3">
      <c r="B342" s="311"/>
      <c r="C342" s="311"/>
      <c r="D342" s="312" t="s">
        <v>1385</v>
      </c>
      <c r="E342" s="313" t="s">
        <v>1386</v>
      </c>
      <c r="F342" s="313" t="s">
        <v>1387</v>
      </c>
      <c r="G342" s="312" t="s">
        <v>1388</v>
      </c>
      <c r="H342" s="312" t="s">
        <v>1389</v>
      </c>
      <c r="I342" s="312" t="s">
        <v>1390</v>
      </c>
      <c r="J342" s="313" t="s">
        <v>1391</v>
      </c>
    </row>
    <row r="343" spans="1:10" ht="18" x14ac:dyDescent="0.35">
      <c r="A343" s="315" t="s">
        <v>1293</v>
      </c>
      <c r="B343" s="315" t="s">
        <v>1392</v>
      </c>
      <c r="C343" s="315" t="s">
        <v>844</v>
      </c>
      <c r="D343" s="316" t="s">
        <v>1393</v>
      </c>
      <c r="E343" s="316" t="s">
        <v>1393</v>
      </c>
      <c r="F343" s="316" t="s">
        <v>1393</v>
      </c>
      <c r="G343" s="316" t="s">
        <v>1393</v>
      </c>
      <c r="H343" s="316" t="s">
        <v>1393</v>
      </c>
      <c r="I343" s="316" t="s">
        <v>1393</v>
      </c>
      <c r="J343" s="316" t="s">
        <v>1393</v>
      </c>
    </row>
    <row r="344" spans="1:10" x14ac:dyDescent="0.3">
      <c r="A344" s="518" t="s">
        <v>240</v>
      </c>
      <c r="B344" s="318" t="s">
        <v>1423</v>
      </c>
      <c r="C344" s="318" t="s">
        <v>536</v>
      </c>
      <c r="D344" s="325" t="s">
        <v>1396</v>
      </c>
      <c r="E344" s="326" t="s">
        <v>1396</v>
      </c>
      <c r="F344" s="324">
        <v>21.293565891472866</v>
      </c>
      <c r="G344" s="324">
        <v>21.293565891472866</v>
      </c>
      <c r="H344" s="324">
        <v>8.9506976744186044</v>
      </c>
      <c r="I344" s="324">
        <v>1041.8036935229597</v>
      </c>
      <c r="J344" s="325" t="s">
        <v>1396</v>
      </c>
    </row>
    <row r="345" spans="1:10" x14ac:dyDescent="0.3">
      <c r="A345" s="518"/>
      <c r="B345" s="318" t="s">
        <v>1424</v>
      </c>
      <c r="C345" s="318" t="s">
        <v>536</v>
      </c>
      <c r="D345" s="325" t="s">
        <v>1396</v>
      </c>
      <c r="E345" s="326" t="s">
        <v>1396</v>
      </c>
      <c r="F345" s="324">
        <v>21.293565891472866</v>
      </c>
      <c r="G345" s="324">
        <v>21.293565891472866</v>
      </c>
      <c r="H345" s="324">
        <v>8.9506976744186044</v>
      </c>
      <c r="I345" s="324">
        <v>1041.8036935229597</v>
      </c>
      <c r="J345" s="325" t="s">
        <v>1396</v>
      </c>
    </row>
    <row r="346" spans="1:10" x14ac:dyDescent="0.3">
      <c r="A346" s="518"/>
      <c r="B346" s="318" t="s">
        <v>1425</v>
      </c>
      <c r="C346" s="318" t="s">
        <v>536</v>
      </c>
      <c r="D346" s="325" t="s">
        <v>1396</v>
      </c>
      <c r="E346" s="326" t="s">
        <v>1396</v>
      </c>
      <c r="F346" s="324">
        <v>21.293565891472866</v>
      </c>
      <c r="G346" s="324">
        <v>21.293565891472866</v>
      </c>
      <c r="H346" s="324">
        <v>8.9506976744186044</v>
      </c>
      <c r="I346" s="324">
        <v>1041.8036935229597</v>
      </c>
      <c r="J346" s="325" t="s">
        <v>1396</v>
      </c>
    </row>
    <row r="348" spans="1:10" x14ac:dyDescent="0.3">
      <c r="B348" s="311"/>
      <c r="C348" s="311"/>
      <c r="D348" s="313" t="s">
        <v>1385</v>
      </c>
      <c r="E348" s="313" t="s">
        <v>1386</v>
      </c>
      <c r="F348" s="313" t="s">
        <v>1387</v>
      </c>
      <c r="G348" s="313" t="s">
        <v>1388</v>
      </c>
      <c r="H348" s="313" t="s">
        <v>1389</v>
      </c>
      <c r="I348" s="314" t="s">
        <v>1390</v>
      </c>
      <c r="J348" s="314" t="s">
        <v>1391</v>
      </c>
    </row>
    <row r="349" spans="1:10" ht="18" x14ac:dyDescent="0.35">
      <c r="A349" s="315" t="s">
        <v>1293</v>
      </c>
      <c r="B349" s="315" t="s">
        <v>1392</v>
      </c>
      <c r="C349" s="315" t="s">
        <v>844</v>
      </c>
      <c r="D349" s="316" t="s">
        <v>1393</v>
      </c>
      <c r="E349" s="316" t="s">
        <v>1393</v>
      </c>
      <c r="F349" s="316" t="s">
        <v>1393</v>
      </c>
      <c r="G349" s="316" t="s">
        <v>1393</v>
      </c>
      <c r="H349" s="316" t="s">
        <v>1393</v>
      </c>
      <c r="I349" s="316" t="s">
        <v>1393</v>
      </c>
      <c r="J349" s="316" t="s">
        <v>1393</v>
      </c>
    </row>
    <row r="350" spans="1:10" x14ac:dyDescent="0.3">
      <c r="A350" s="518" t="s">
        <v>202</v>
      </c>
      <c r="B350" s="318" t="s">
        <v>1426</v>
      </c>
      <c r="C350" s="318" t="s">
        <v>536</v>
      </c>
      <c r="D350" s="320" t="s">
        <v>1396</v>
      </c>
      <c r="E350" s="327">
        <v>0.98914159999999995</v>
      </c>
      <c r="F350" s="328">
        <v>0.98914159999999995</v>
      </c>
      <c r="G350" s="320" t="s">
        <v>1396</v>
      </c>
      <c r="H350" s="320" t="s">
        <v>1396</v>
      </c>
      <c r="I350" s="313">
        <v>1.2393136</v>
      </c>
      <c r="J350" s="320"/>
    </row>
    <row r="351" spans="1:10" x14ac:dyDescent="0.3">
      <c r="A351" s="518"/>
      <c r="B351" s="318" t="s">
        <v>1427</v>
      </c>
      <c r="C351" s="318" t="s">
        <v>536</v>
      </c>
      <c r="D351" s="320" t="s">
        <v>1396</v>
      </c>
      <c r="E351" s="328">
        <v>0.98914159999999995</v>
      </c>
      <c r="F351" s="328">
        <v>0.98914159999999995</v>
      </c>
      <c r="G351" s="320" t="s">
        <v>1396</v>
      </c>
      <c r="H351" s="320" t="s">
        <v>1396</v>
      </c>
      <c r="I351" s="319" t="s">
        <v>1396</v>
      </c>
      <c r="J351" s="320"/>
    </row>
    <row r="352" spans="1:10" x14ac:dyDescent="0.3">
      <c r="A352" s="518"/>
      <c r="B352" s="318" t="s">
        <v>1428</v>
      </c>
      <c r="C352" s="318" t="s">
        <v>536</v>
      </c>
      <c r="D352" s="320" t="s">
        <v>1396</v>
      </c>
      <c r="E352" s="320" t="s">
        <v>1396</v>
      </c>
      <c r="F352" s="320" t="s">
        <v>1396</v>
      </c>
      <c r="G352" s="320" t="s">
        <v>1396</v>
      </c>
      <c r="H352" s="320" t="s">
        <v>1396</v>
      </c>
      <c r="I352" s="313">
        <v>5.9184263565891468</v>
      </c>
      <c r="J352" s="320"/>
    </row>
    <row r="353" spans="1:10" x14ac:dyDescent="0.3">
      <c r="A353" s="518"/>
      <c r="B353" s="318" t="s">
        <v>1429</v>
      </c>
      <c r="C353" s="318" t="s">
        <v>536</v>
      </c>
      <c r="D353" s="320" t="s">
        <v>1396</v>
      </c>
      <c r="E353" s="328">
        <v>0.98914159999999995</v>
      </c>
      <c r="F353" s="328">
        <v>0.98914159999999995</v>
      </c>
      <c r="G353" s="320" t="s">
        <v>1396</v>
      </c>
      <c r="H353" s="320" t="s">
        <v>1396</v>
      </c>
      <c r="I353" s="313">
        <v>1.2393136</v>
      </c>
      <c r="J353" s="320"/>
    </row>
    <row r="354" spans="1:10" x14ac:dyDescent="0.3">
      <c r="A354" s="518"/>
      <c r="B354" s="318" t="s">
        <v>1430</v>
      </c>
      <c r="C354" s="318" t="s">
        <v>536</v>
      </c>
      <c r="D354" s="320" t="s">
        <v>1396</v>
      </c>
      <c r="E354" s="328">
        <v>0.98914159999999995</v>
      </c>
      <c r="F354" s="320" t="s">
        <v>1396</v>
      </c>
      <c r="G354" s="320" t="s">
        <v>1396</v>
      </c>
      <c r="H354" s="320" t="s">
        <v>1396</v>
      </c>
      <c r="I354" s="313">
        <v>1.2393136</v>
      </c>
      <c r="J354" s="320"/>
    </row>
    <row r="355" spans="1:10" x14ac:dyDescent="0.3">
      <c r="A355" s="518"/>
      <c r="B355" s="318" t="s">
        <v>1431</v>
      </c>
      <c r="C355" s="318" t="s">
        <v>536</v>
      </c>
      <c r="D355" s="320" t="s">
        <v>1396</v>
      </c>
      <c r="E355" s="328">
        <v>0.98914159999999995</v>
      </c>
      <c r="F355" s="328">
        <v>0.98914159999999995</v>
      </c>
      <c r="G355" s="320" t="s">
        <v>1396</v>
      </c>
      <c r="H355" s="320" t="s">
        <v>1396</v>
      </c>
      <c r="I355" s="313">
        <v>1.2393136</v>
      </c>
      <c r="J355" s="320"/>
    </row>
    <row r="356" spans="1:10" x14ac:dyDescent="0.3">
      <c r="A356" s="518"/>
      <c r="B356" s="318" t="s">
        <v>1432</v>
      </c>
      <c r="C356" s="318" t="s">
        <v>536</v>
      </c>
      <c r="D356" s="320" t="s">
        <v>1396</v>
      </c>
      <c r="E356" s="320" t="s">
        <v>1396</v>
      </c>
      <c r="F356" s="328">
        <v>0.98914159999999995</v>
      </c>
      <c r="G356" s="320" t="s">
        <v>1396</v>
      </c>
      <c r="H356" s="320" t="s">
        <v>1396</v>
      </c>
      <c r="I356" s="313">
        <v>1.2393136</v>
      </c>
      <c r="J356" s="320"/>
    </row>
    <row r="357" spans="1:10" x14ac:dyDescent="0.3">
      <c r="A357" s="518"/>
      <c r="B357" s="318" t="s">
        <v>211</v>
      </c>
      <c r="C357" s="318" t="s">
        <v>536</v>
      </c>
      <c r="D357" s="320" t="s">
        <v>1396</v>
      </c>
      <c r="E357" s="320" t="s">
        <v>1396</v>
      </c>
      <c r="F357" s="328">
        <v>0.98914159999999995</v>
      </c>
      <c r="G357" s="320" t="s">
        <v>1396</v>
      </c>
      <c r="H357" s="320" t="s">
        <v>1396</v>
      </c>
      <c r="I357" s="313">
        <v>1.2643491</v>
      </c>
      <c r="J357" s="320"/>
    </row>
    <row r="358" spans="1:10" x14ac:dyDescent="0.3">
      <c r="A358" s="518"/>
      <c r="B358" s="318" t="s">
        <v>1433</v>
      </c>
      <c r="C358" s="318" t="s">
        <v>536</v>
      </c>
      <c r="D358" s="320" t="s">
        <v>1396</v>
      </c>
      <c r="E358" s="320" t="s">
        <v>1396</v>
      </c>
      <c r="F358" s="328">
        <v>0.98914159999999995</v>
      </c>
      <c r="G358" s="320" t="s">
        <v>1396</v>
      </c>
      <c r="H358" s="320" t="s">
        <v>1396</v>
      </c>
      <c r="I358" s="313">
        <v>17.582694949286356</v>
      </c>
      <c r="J358" s="320"/>
    </row>
    <row r="359" spans="1:10" x14ac:dyDescent="0.3">
      <c r="A359" s="518"/>
      <c r="B359" s="318" t="s">
        <v>1434</v>
      </c>
      <c r="C359" s="318" t="s">
        <v>536</v>
      </c>
      <c r="D359" s="320" t="s">
        <v>1396</v>
      </c>
      <c r="E359" s="320" t="s">
        <v>1396</v>
      </c>
      <c r="F359" s="324">
        <v>21.293565891472866</v>
      </c>
      <c r="G359" s="324">
        <v>21.293565891472866</v>
      </c>
      <c r="H359" s="320" t="s">
        <v>1396</v>
      </c>
      <c r="I359" s="319" t="s">
        <v>1396</v>
      </c>
      <c r="J359" s="320"/>
    </row>
    <row r="360" spans="1:10" x14ac:dyDescent="0.3">
      <c r="A360" s="518"/>
      <c r="B360" s="318" t="s">
        <v>1435</v>
      </c>
      <c r="C360" s="318" t="s">
        <v>536</v>
      </c>
      <c r="D360" s="320" t="s">
        <v>1396</v>
      </c>
      <c r="E360" s="320" t="s">
        <v>1396</v>
      </c>
      <c r="F360" s="324">
        <v>21.293565891472866</v>
      </c>
      <c r="G360" s="320" t="s">
        <v>1396</v>
      </c>
      <c r="H360" s="320" t="s">
        <v>1396</v>
      </c>
      <c r="I360" s="313">
        <v>71.95</v>
      </c>
      <c r="J360" s="320"/>
    </row>
    <row r="361" spans="1:10" x14ac:dyDescent="0.3">
      <c r="A361" s="518"/>
      <c r="B361" s="318" t="s">
        <v>1436</v>
      </c>
      <c r="C361" s="318" t="s">
        <v>536</v>
      </c>
      <c r="D361" s="320" t="s">
        <v>1396</v>
      </c>
      <c r="E361" s="320" t="s">
        <v>1396</v>
      </c>
      <c r="F361" s="324">
        <v>21.293565891472866</v>
      </c>
      <c r="G361" s="320" t="s">
        <v>1396</v>
      </c>
      <c r="H361" s="320" t="s">
        <v>1396</v>
      </c>
      <c r="I361" s="319" t="s">
        <v>1396</v>
      </c>
      <c r="J361" s="320"/>
    </row>
    <row r="362" spans="1:10" x14ac:dyDescent="0.3">
      <c r="A362" s="518"/>
      <c r="B362" s="318" t="s">
        <v>296</v>
      </c>
      <c r="C362" s="318" t="s">
        <v>536</v>
      </c>
      <c r="D362" s="320" t="s">
        <v>1396</v>
      </c>
      <c r="E362" s="320" t="s">
        <v>1396</v>
      </c>
      <c r="F362" s="324">
        <v>21.293565891472866</v>
      </c>
      <c r="G362" s="324">
        <v>21.293565891472866</v>
      </c>
      <c r="H362" s="324">
        <v>8.9506976744186044</v>
      </c>
      <c r="I362" s="321">
        <v>828.03226547429415</v>
      </c>
      <c r="J362" s="320"/>
    </row>
  </sheetData>
  <mergeCells count="106">
    <mergeCell ref="A26:A29"/>
    <mergeCell ref="A30:A33"/>
    <mergeCell ref="A34:A37"/>
    <mergeCell ref="A38:A41"/>
    <mergeCell ref="A42:A45"/>
    <mergeCell ref="A46:A49"/>
    <mergeCell ref="A2:A5"/>
    <mergeCell ref="A6:A9"/>
    <mergeCell ref="A10:A13"/>
    <mergeCell ref="A14:A17"/>
    <mergeCell ref="A18:A21"/>
    <mergeCell ref="A22:A25"/>
    <mergeCell ref="A74:A77"/>
    <mergeCell ref="A78:A81"/>
    <mergeCell ref="A82:A85"/>
    <mergeCell ref="A86:A89"/>
    <mergeCell ref="A90:A93"/>
    <mergeCell ref="A94:A97"/>
    <mergeCell ref="A50:A53"/>
    <mergeCell ref="A54:A57"/>
    <mergeCell ref="A58:A61"/>
    <mergeCell ref="A62:A65"/>
    <mergeCell ref="A66:A69"/>
    <mergeCell ref="A70:A73"/>
    <mergeCell ref="A117:A119"/>
    <mergeCell ref="A120:A122"/>
    <mergeCell ref="A123:A125"/>
    <mergeCell ref="A126:A128"/>
    <mergeCell ref="A129:A131"/>
    <mergeCell ref="A132:A134"/>
    <mergeCell ref="A98:A101"/>
    <mergeCell ref="A102:A104"/>
    <mergeCell ref="A105:A107"/>
    <mergeCell ref="A108:A110"/>
    <mergeCell ref="A111:A113"/>
    <mergeCell ref="A114:A116"/>
    <mergeCell ref="L160:O160"/>
    <mergeCell ref="P160:S160"/>
    <mergeCell ref="T160:W160"/>
    <mergeCell ref="A135:A137"/>
    <mergeCell ref="A141:A158"/>
    <mergeCell ref="B141:B142"/>
    <mergeCell ref="B143:B144"/>
    <mergeCell ref="B145:B146"/>
    <mergeCell ref="B147:B148"/>
    <mergeCell ref="B149:B150"/>
    <mergeCell ref="B151:B152"/>
    <mergeCell ref="B153:B154"/>
    <mergeCell ref="B155:B156"/>
    <mergeCell ref="A162:A169"/>
    <mergeCell ref="B162:B163"/>
    <mergeCell ref="B164:B165"/>
    <mergeCell ref="B166:B167"/>
    <mergeCell ref="B168:B169"/>
    <mergeCell ref="D173:G173"/>
    <mergeCell ref="B157:B158"/>
    <mergeCell ref="D160:G160"/>
    <mergeCell ref="H160:K160"/>
    <mergeCell ref="A187:A188"/>
    <mergeCell ref="A189:A190"/>
    <mergeCell ref="A191:A192"/>
    <mergeCell ref="A193:A194"/>
    <mergeCell ref="A195:A196"/>
    <mergeCell ref="A197:A198"/>
    <mergeCell ref="H173:K173"/>
    <mergeCell ref="A175:A182"/>
    <mergeCell ref="B175:B176"/>
    <mergeCell ref="B177:B178"/>
    <mergeCell ref="B179:B180"/>
    <mergeCell ref="B181:B182"/>
    <mergeCell ref="A199:A200"/>
    <mergeCell ref="A201:A202"/>
    <mergeCell ref="D204:G204"/>
    <mergeCell ref="A206:A229"/>
    <mergeCell ref="B206:B208"/>
    <mergeCell ref="B209:B211"/>
    <mergeCell ref="B212:B214"/>
    <mergeCell ref="B215:B217"/>
    <mergeCell ref="B218:B220"/>
    <mergeCell ref="B221:B223"/>
    <mergeCell ref="A258:A261"/>
    <mergeCell ref="B258:B259"/>
    <mergeCell ref="B260:B261"/>
    <mergeCell ref="A264:A267"/>
    <mergeCell ref="A268:A269"/>
    <mergeCell ref="A272:A275"/>
    <mergeCell ref="B224:B226"/>
    <mergeCell ref="B227:B229"/>
    <mergeCell ref="A232:A255"/>
    <mergeCell ref="B232:B238"/>
    <mergeCell ref="B239:B244"/>
    <mergeCell ref="B245:B249"/>
    <mergeCell ref="B250:B252"/>
    <mergeCell ref="B253:B255"/>
    <mergeCell ref="A305:A309"/>
    <mergeCell ref="A314:A318"/>
    <mergeCell ref="A323:A326"/>
    <mergeCell ref="A331:A339"/>
    <mergeCell ref="A344:A346"/>
    <mergeCell ref="A350:A362"/>
    <mergeCell ref="E277:H277"/>
    <mergeCell ref="A279:A292"/>
    <mergeCell ref="B280:B282"/>
    <mergeCell ref="B283:B287"/>
    <mergeCell ref="B288:B292"/>
    <mergeCell ref="A298:A300"/>
  </mergeCells>
  <conditionalFormatting sqref="D141:D158">
    <cfRule type="expression" dxfId="295" priority="3">
      <formula>IF(D141="",TRUE,FALSE)</formula>
    </cfRule>
  </conditionalFormatting>
  <conditionalFormatting sqref="J2:J97">
    <cfRule type="expression" dxfId="294" priority="4" stopIfTrue="1">
      <formula>J2=""</formula>
    </cfRule>
  </conditionalFormatting>
  <conditionalFormatting sqref="M174:P185">
    <cfRule type="expression" dxfId="293" priority="2">
      <formula>IF(M174="",TRUE,FALSE)</formula>
    </cfRule>
  </conditionalFormatting>
  <conditionalFormatting sqref="T162:W169">
    <cfRule type="expression" dxfId="292" priority="1">
      <formula>IF(T162="",TRUE,FALSE)</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2131F-CB3C-4B1B-935A-071F54190E8F}">
  <dimension ref="A1:K114"/>
  <sheetViews>
    <sheetView workbookViewId="0">
      <selection activeCell="F28" sqref="F28"/>
    </sheetView>
  </sheetViews>
  <sheetFormatPr defaultColWidth="8.77734375" defaultRowHeight="16.5" x14ac:dyDescent="0.3"/>
  <cols>
    <col min="1" max="3" width="8.77734375" style="60"/>
    <col min="4" max="4" width="10.109375" style="60" customWidth="1"/>
    <col min="5" max="5" width="12.33203125" style="60" bestFit="1" customWidth="1"/>
    <col min="6" max="8" width="8.77734375" style="60"/>
    <col min="9" max="9" width="37.33203125" style="60" bestFit="1" customWidth="1"/>
    <col min="10" max="10" width="24.33203125" style="60" bestFit="1" customWidth="1"/>
    <col min="11" max="11" width="22.6640625" style="60" customWidth="1"/>
    <col min="12" max="16384" width="8.77734375" style="60"/>
  </cols>
  <sheetData>
    <row r="1" spans="1:11" x14ac:dyDescent="0.3">
      <c r="A1" s="60" t="s">
        <v>484</v>
      </c>
      <c r="B1" s="60" t="s">
        <v>200</v>
      </c>
      <c r="C1" s="60" t="s">
        <v>68</v>
      </c>
      <c r="D1" s="60" t="s">
        <v>57</v>
      </c>
      <c r="E1" s="60" t="s">
        <v>1481</v>
      </c>
      <c r="F1" s="60" t="s">
        <v>1482</v>
      </c>
      <c r="G1" s="60" t="s">
        <v>979</v>
      </c>
      <c r="H1" s="60" t="s">
        <v>68</v>
      </c>
      <c r="I1" s="60" t="s">
        <v>1483</v>
      </c>
      <c r="J1" s="60" t="s">
        <v>1484</v>
      </c>
      <c r="K1" s="60" t="s">
        <v>1485</v>
      </c>
    </row>
    <row r="2" spans="1:11" x14ac:dyDescent="0.3">
      <c r="A2" s="60" t="s">
        <v>34</v>
      </c>
      <c r="B2" s="60" t="s">
        <v>213</v>
      </c>
      <c r="C2" s="60" t="s">
        <v>979</v>
      </c>
      <c r="D2" s="60" t="s">
        <v>1486</v>
      </c>
      <c r="E2" s="60" t="s">
        <v>1487</v>
      </c>
      <c r="F2" s="60" t="s">
        <v>979</v>
      </c>
      <c r="G2" s="60" t="s">
        <v>33</v>
      </c>
      <c r="H2" s="60" t="s">
        <v>57</v>
      </c>
      <c r="I2" s="60" t="s">
        <v>201</v>
      </c>
      <c r="J2" s="60" t="s">
        <v>492</v>
      </c>
      <c r="K2" s="60" t="s">
        <v>1488</v>
      </c>
    </row>
    <row r="3" spans="1:11" x14ac:dyDescent="0.3">
      <c r="A3" s="60" t="s">
        <v>1489</v>
      </c>
      <c r="D3" s="60" t="s">
        <v>1490</v>
      </c>
      <c r="E3" s="60" t="s">
        <v>1491</v>
      </c>
      <c r="F3" s="60" t="s">
        <v>57</v>
      </c>
      <c r="I3" s="60" t="s">
        <v>214</v>
      </c>
      <c r="J3" s="60" t="s">
        <v>493</v>
      </c>
      <c r="K3" s="60" t="s">
        <v>1492</v>
      </c>
    </row>
    <row r="4" spans="1:11" x14ac:dyDescent="0.3">
      <c r="A4" s="60" t="s">
        <v>1493</v>
      </c>
      <c r="E4" s="60" t="s">
        <v>1494</v>
      </c>
      <c r="I4" s="60" t="s">
        <v>224</v>
      </c>
      <c r="J4" s="60" t="s">
        <v>494</v>
      </c>
      <c r="K4" s="60" t="s">
        <v>1495</v>
      </c>
    </row>
    <row r="5" spans="1:11" x14ac:dyDescent="0.3">
      <c r="E5" s="60" t="s">
        <v>1496</v>
      </c>
      <c r="I5" s="60" t="s">
        <v>234</v>
      </c>
      <c r="J5" s="60" t="s">
        <v>495</v>
      </c>
      <c r="K5" s="60" t="s">
        <v>1497</v>
      </c>
    </row>
    <row r="6" spans="1:11" x14ac:dyDescent="0.3">
      <c r="E6" s="60" t="s">
        <v>1498</v>
      </c>
      <c r="I6" s="60" t="s">
        <v>242</v>
      </c>
      <c r="J6" s="60" t="s">
        <v>496</v>
      </c>
      <c r="K6" s="60" t="s">
        <v>1499</v>
      </c>
    </row>
    <row r="7" spans="1:11" x14ac:dyDescent="0.3">
      <c r="E7" s="60" t="s">
        <v>1500</v>
      </c>
      <c r="I7" s="60" t="s">
        <v>250</v>
      </c>
      <c r="J7" s="60" t="s">
        <v>497</v>
      </c>
      <c r="K7" s="60" t="s">
        <v>1501</v>
      </c>
    </row>
    <row r="8" spans="1:11" x14ac:dyDescent="0.3">
      <c r="E8" s="60" t="s">
        <v>1502</v>
      </c>
      <c r="I8" s="60" t="s">
        <v>257</v>
      </c>
      <c r="J8" s="60" t="s">
        <v>498</v>
      </c>
      <c r="K8" s="60" t="s">
        <v>1503</v>
      </c>
    </row>
    <row r="9" spans="1:11" x14ac:dyDescent="0.3">
      <c r="E9" s="60" t="s">
        <v>1504</v>
      </c>
      <c r="I9" s="60" t="s">
        <v>263</v>
      </c>
      <c r="J9" s="60" t="s">
        <v>499</v>
      </c>
      <c r="K9" s="60" t="s">
        <v>1505</v>
      </c>
    </row>
    <row r="10" spans="1:11" x14ac:dyDescent="0.3">
      <c r="E10" s="60" t="s">
        <v>1506</v>
      </c>
      <c r="I10" s="60" t="s">
        <v>271</v>
      </c>
      <c r="J10" s="60" t="s">
        <v>500</v>
      </c>
      <c r="K10" s="60" t="s">
        <v>1507</v>
      </c>
    </row>
    <row r="11" spans="1:11" x14ac:dyDescent="0.3">
      <c r="E11" s="60" t="s">
        <v>1508</v>
      </c>
      <c r="I11" s="60" t="s">
        <v>278</v>
      </c>
      <c r="J11" s="60" t="s">
        <v>501</v>
      </c>
      <c r="K11" s="60" t="s">
        <v>1509</v>
      </c>
    </row>
    <row r="12" spans="1:11" x14ac:dyDescent="0.3">
      <c r="E12" s="60" t="s">
        <v>1510</v>
      </c>
      <c r="I12" s="60" t="s">
        <v>286</v>
      </c>
      <c r="J12" s="60" t="s">
        <v>502</v>
      </c>
      <c r="K12" s="60" t="s">
        <v>1511</v>
      </c>
    </row>
    <row r="13" spans="1:11" x14ac:dyDescent="0.3">
      <c r="E13" s="60" t="s">
        <v>1512</v>
      </c>
      <c r="I13" s="60" t="s">
        <v>293</v>
      </c>
      <c r="J13" s="60" t="s">
        <v>503</v>
      </c>
      <c r="K13" s="60" t="s">
        <v>1513</v>
      </c>
    </row>
    <row r="14" spans="1:11" x14ac:dyDescent="0.3">
      <c r="E14" s="60" t="s">
        <v>1514</v>
      </c>
      <c r="I14" s="60" t="s">
        <v>300</v>
      </c>
      <c r="J14" s="60" t="s">
        <v>504</v>
      </c>
      <c r="K14" s="60" t="s">
        <v>1515</v>
      </c>
    </row>
    <row r="15" spans="1:11" x14ac:dyDescent="0.3">
      <c r="E15" s="60" t="s">
        <v>1516</v>
      </c>
      <c r="I15" s="60" t="s">
        <v>306</v>
      </c>
      <c r="J15" s="60" t="s">
        <v>505</v>
      </c>
      <c r="K15" s="60" t="s">
        <v>1517</v>
      </c>
    </row>
    <row r="16" spans="1:11" x14ac:dyDescent="0.3">
      <c r="E16" s="60" t="s">
        <v>1518</v>
      </c>
      <c r="I16" s="60" t="s">
        <v>311</v>
      </c>
      <c r="J16" s="60" t="s">
        <v>506</v>
      </c>
      <c r="K16" s="60" t="s">
        <v>1519</v>
      </c>
    </row>
    <row r="17" spans="5:10" x14ac:dyDescent="0.3">
      <c r="E17" s="60" t="s">
        <v>1520</v>
      </c>
      <c r="I17" s="60" t="s">
        <v>314</v>
      </c>
      <c r="J17" s="60" t="s">
        <v>507</v>
      </c>
    </row>
    <row r="18" spans="5:10" x14ac:dyDescent="0.3">
      <c r="E18" s="60" t="s">
        <v>1521</v>
      </c>
      <c r="I18" s="60" t="s">
        <v>316</v>
      </c>
      <c r="J18" s="60" t="s">
        <v>508</v>
      </c>
    </row>
    <row r="19" spans="5:10" x14ac:dyDescent="0.3">
      <c r="E19" s="60" t="s">
        <v>1522</v>
      </c>
      <c r="J19" s="60" t="s">
        <v>509</v>
      </c>
    </row>
    <row r="20" spans="5:10" x14ac:dyDescent="0.3">
      <c r="E20" s="60" t="s">
        <v>1523</v>
      </c>
      <c r="J20" s="60" t="s">
        <v>510</v>
      </c>
    </row>
    <row r="21" spans="5:10" x14ac:dyDescent="0.3">
      <c r="E21" s="60" t="s">
        <v>1524</v>
      </c>
      <c r="J21" s="60" t="s">
        <v>511</v>
      </c>
    </row>
    <row r="22" spans="5:10" x14ac:dyDescent="0.3">
      <c r="E22" s="60" t="s">
        <v>1525</v>
      </c>
      <c r="J22" s="60" t="s">
        <v>512</v>
      </c>
    </row>
    <row r="23" spans="5:10" x14ac:dyDescent="0.3">
      <c r="E23" s="60" t="s">
        <v>1526</v>
      </c>
      <c r="J23" s="60" t="s">
        <v>513</v>
      </c>
    </row>
    <row r="24" spans="5:10" x14ac:dyDescent="0.3">
      <c r="E24" s="60" t="s">
        <v>1527</v>
      </c>
      <c r="J24" s="60" t="s">
        <v>514</v>
      </c>
    </row>
    <row r="25" spans="5:10" x14ac:dyDescent="0.3">
      <c r="E25" s="60" t="s">
        <v>1528</v>
      </c>
      <c r="J25" s="60" t="s">
        <v>515</v>
      </c>
    </row>
    <row r="26" spans="5:10" x14ac:dyDescent="0.3">
      <c r="E26" s="60" t="s">
        <v>1529</v>
      </c>
      <c r="J26" s="60" t="s">
        <v>516</v>
      </c>
    </row>
    <row r="27" spans="5:10" x14ac:dyDescent="0.3">
      <c r="E27" s="60" t="s">
        <v>1530</v>
      </c>
      <c r="J27" s="60" t="s">
        <v>517</v>
      </c>
    </row>
    <row r="28" spans="5:10" x14ac:dyDescent="0.3">
      <c r="E28" s="60" t="s">
        <v>1531</v>
      </c>
      <c r="J28" s="60" t="s">
        <v>518</v>
      </c>
    </row>
    <row r="29" spans="5:10" x14ac:dyDescent="0.3">
      <c r="E29" s="60" t="s">
        <v>1532</v>
      </c>
      <c r="J29" s="60" t="s">
        <v>519</v>
      </c>
    </row>
    <row r="30" spans="5:10" x14ac:dyDescent="0.3">
      <c r="E30" s="60" t="s">
        <v>1533</v>
      </c>
      <c r="J30" s="60" t="s">
        <v>520</v>
      </c>
    </row>
    <row r="31" spans="5:10" x14ac:dyDescent="0.3">
      <c r="E31" s="60" t="s">
        <v>1534</v>
      </c>
      <c r="J31" s="60" t="s">
        <v>521</v>
      </c>
    </row>
    <row r="32" spans="5:10" x14ac:dyDescent="0.3">
      <c r="E32" s="60" t="s">
        <v>1535</v>
      </c>
      <c r="J32" s="60" t="s">
        <v>535</v>
      </c>
    </row>
    <row r="33" spans="5:10" x14ac:dyDescent="0.3">
      <c r="E33" s="60" t="s">
        <v>1536</v>
      </c>
      <c r="J33" s="60" t="s">
        <v>522</v>
      </c>
    </row>
    <row r="34" spans="5:10" x14ac:dyDescent="0.3">
      <c r="E34" s="60" t="s">
        <v>1537</v>
      </c>
      <c r="J34" s="60" t="s">
        <v>523</v>
      </c>
    </row>
    <row r="35" spans="5:10" x14ac:dyDescent="0.3">
      <c r="E35" s="60" t="s">
        <v>1107</v>
      </c>
      <c r="J35" s="60" t="s">
        <v>524</v>
      </c>
    </row>
    <row r="36" spans="5:10" x14ac:dyDescent="0.3">
      <c r="E36" s="60" t="s">
        <v>1111</v>
      </c>
      <c r="J36" s="60" t="s">
        <v>525</v>
      </c>
    </row>
    <row r="37" spans="5:10" x14ac:dyDescent="0.3">
      <c r="E37" s="60" t="s">
        <v>1116</v>
      </c>
      <c r="J37" s="60" t="s">
        <v>526</v>
      </c>
    </row>
    <row r="38" spans="5:10" x14ac:dyDescent="0.3">
      <c r="E38" s="60" t="s">
        <v>1123</v>
      </c>
      <c r="J38" s="60" t="s">
        <v>527</v>
      </c>
    </row>
    <row r="39" spans="5:10" x14ac:dyDescent="0.3">
      <c r="E39" s="60" t="s">
        <v>1538</v>
      </c>
      <c r="J39" s="60" t="s">
        <v>528</v>
      </c>
    </row>
    <row r="40" spans="5:10" x14ac:dyDescent="0.3">
      <c r="E40" s="60" t="s">
        <v>1127</v>
      </c>
      <c r="J40" s="60" t="s">
        <v>529</v>
      </c>
    </row>
    <row r="41" spans="5:10" x14ac:dyDescent="0.3">
      <c r="E41" s="60" t="s">
        <v>1147</v>
      </c>
      <c r="J41" s="60" t="s">
        <v>530</v>
      </c>
    </row>
    <row r="42" spans="5:10" x14ac:dyDescent="0.3">
      <c r="E42" s="60" t="s">
        <v>1150</v>
      </c>
      <c r="J42" s="60" t="s">
        <v>531</v>
      </c>
    </row>
    <row r="43" spans="5:10" x14ac:dyDescent="0.3">
      <c r="E43" s="60" t="s">
        <v>1168</v>
      </c>
      <c r="J43" s="60" t="s">
        <v>532</v>
      </c>
    </row>
    <row r="44" spans="5:10" x14ac:dyDescent="0.3">
      <c r="E44" s="60" t="s">
        <v>1174</v>
      </c>
      <c r="J44" s="60" t="s">
        <v>533</v>
      </c>
    </row>
    <row r="45" spans="5:10" x14ac:dyDescent="0.3">
      <c r="E45" s="60" t="s">
        <v>1188</v>
      </c>
      <c r="J45" s="60" t="s">
        <v>534</v>
      </c>
    </row>
    <row r="46" spans="5:10" x14ac:dyDescent="0.3">
      <c r="E46" s="60" t="s">
        <v>1204</v>
      </c>
    </row>
    <row r="47" spans="5:10" x14ac:dyDescent="0.3">
      <c r="E47" s="60" t="s">
        <v>1206</v>
      </c>
    </row>
    <row r="48" spans="5:10" x14ac:dyDescent="0.3">
      <c r="E48" s="60" t="s">
        <v>1213</v>
      </c>
    </row>
    <row r="49" spans="5:5" x14ac:dyDescent="0.3">
      <c r="E49" s="60" t="s">
        <v>1215</v>
      </c>
    </row>
    <row r="50" spans="5:5" x14ac:dyDescent="0.3">
      <c r="E50" s="60" t="s">
        <v>1539</v>
      </c>
    </row>
    <row r="51" spans="5:5" x14ac:dyDescent="0.3">
      <c r="E51" s="60" t="s">
        <v>1540</v>
      </c>
    </row>
    <row r="52" spans="5:5" x14ac:dyDescent="0.3">
      <c r="E52" s="60" t="s">
        <v>1541</v>
      </c>
    </row>
    <row r="53" spans="5:5" x14ac:dyDescent="0.3">
      <c r="E53" s="60" t="s">
        <v>1542</v>
      </c>
    </row>
    <row r="54" spans="5:5" x14ac:dyDescent="0.3">
      <c r="E54" s="60" t="s">
        <v>1543</v>
      </c>
    </row>
    <row r="55" spans="5:5" x14ac:dyDescent="0.3">
      <c r="E55" s="60" t="s">
        <v>1544</v>
      </c>
    </row>
    <row r="56" spans="5:5" x14ac:dyDescent="0.3">
      <c r="E56" s="60" t="s">
        <v>1545</v>
      </c>
    </row>
    <row r="57" spans="5:5" x14ac:dyDescent="0.3">
      <c r="E57" s="60" t="s">
        <v>1546</v>
      </c>
    </row>
    <row r="58" spans="5:5" x14ac:dyDescent="0.3">
      <c r="E58" s="60" t="s">
        <v>1547</v>
      </c>
    </row>
    <row r="59" spans="5:5" x14ac:dyDescent="0.3">
      <c r="E59" s="60" t="s">
        <v>1548</v>
      </c>
    </row>
    <row r="60" spans="5:5" x14ac:dyDescent="0.3">
      <c r="E60" s="60" t="s">
        <v>1549</v>
      </c>
    </row>
    <row r="61" spans="5:5" x14ac:dyDescent="0.3">
      <c r="E61" s="60" t="s">
        <v>1550</v>
      </c>
    </row>
    <row r="62" spans="5:5" x14ac:dyDescent="0.3">
      <c r="E62" s="60" t="s">
        <v>1551</v>
      </c>
    </row>
    <row r="89" spans="5:5" x14ac:dyDescent="0.3">
      <c r="E89" s="60" t="s">
        <v>1552</v>
      </c>
    </row>
    <row r="101" spans="5:5" x14ac:dyDescent="0.3">
      <c r="E101" s="60" t="s">
        <v>1553</v>
      </c>
    </row>
    <row r="102" spans="5:5" x14ac:dyDescent="0.3">
      <c r="E102" s="60" t="s">
        <v>1554</v>
      </c>
    </row>
    <row r="103" spans="5:5" x14ac:dyDescent="0.3">
      <c r="E103" s="60" t="s">
        <v>1555</v>
      </c>
    </row>
    <row r="104" spans="5:5" x14ac:dyDescent="0.3">
      <c r="E104" s="60" t="s">
        <v>1556</v>
      </c>
    </row>
    <row r="105" spans="5:5" x14ac:dyDescent="0.3">
      <c r="E105" s="60" t="s">
        <v>1219</v>
      </c>
    </row>
    <row r="106" spans="5:5" x14ac:dyDescent="0.3">
      <c r="E106" s="60" t="s">
        <v>1557</v>
      </c>
    </row>
    <row r="107" spans="5:5" x14ac:dyDescent="0.3">
      <c r="E107" s="60" t="s">
        <v>1222</v>
      </c>
    </row>
    <row r="108" spans="5:5" x14ac:dyDescent="0.3">
      <c r="E108" s="60" t="s">
        <v>1226</v>
      </c>
    </row>
    <row r="109" spans="5:5" x14ac:dyDescent="0.3">
      <c r="E109" s="60" t="s">
        <v>1228</v>
      </c>
    </row>
    <row r="110" spans="5:5" x14ac:dyDescent="0.3">
      <c r="E110" s="60" t="s">
        <v>1231</v>
      </c>
    </row>
    <row r="111" spans="5:5" x14ac:dyDescent="0.3">
      <c r="E111" s="60" t="s">
        <v>1558</v>
      </c>
    </row>
    <row r="112" spans="5:5" x14ac:dyDescent="0.3">
      <c r="E112" s="60" t="s">
        <v>1559</v>
      </c>
    </row>
    <row r="113" spans="5:5" x14ac:dyDescent="0.3">
      <c r="E113" s="60" t="s">
        <v>1560</v>
      </c>
    </row>
    <row r="114" spans="5:5" x14ac:dyDescent="0.3">
      <c r="E114" s="60" t="s">
        <v>1561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145"/>
  <sheetViews>
    <sheetView zoomScale="70" zoomScaleNormal="70" workbookViewId="0">
      <selection activeCell="D130" sqref="D130"/>
    </sheetView>
  </sheetViews>
  <sheetFormatPr defaultColWidth="9.109375" defaultRowHeight="18" x14ac:dyDescent="0.35"/>
  <cols>
    <col min="1" max="1" width="10.88671875" style="1" customWidth="1"/>
    <col min="2" max="2" width="40.5546875" style="1" bestFit="1" customWidth="1"/>
    <col min="3" max="3" width="43" style="1" bestFit="1" customWidth="1"/>
    <col min="4" max="4" width="50.77734375" style="1" customWidth="1"/>
    <col min="5" max="5" width="13.33203125" style="61" customWidth="1"/>
    <col min="6" max="6" width="12.5546875" style="1" bestFit="1" customWidth="1"/>
    <col min="7" max="7" width="13.44140625" style="1" customWidth="1"/>
    <col min="8" max="8" width="12.5546875" style="1" bestFit="1" customWidth="1"/>
    <col min="9" max="9" width="16.88671875" style="1" bestFit="1" customWidth="1"/>
    <col min="10" max="10" width="11.77734375" style="2" customWidth="1"/>
    <col min="11" max="11" width="9.109375" style="2" customWidth="1"/>
    <col min="12" max="12" width="6.44140625" style="2" customWidth="1"/>
    <col min="13" max="13" width="9.6640625" style="2" customWidth="1"/>
    <col min="14" max="14" width="9.88671875" style="2" customWidth="1"/>
    <col min="15" max="15" width="28" style="2" customWidth="1"/>
    <col min="16" max="16" width="13.33203125" style="1" customWidth="1"/>
    <col min="17" max="17" width="27.21875" style="1" bestFit="1" customWidth="1"/>
    <col min="18" max="18" width="27.21875" style="1" customWidth="1"/>
    <col min="19" max="19" width="30.77734375" style="1" customWidth="1"/>
    <col min="20" max="20" width="142.109375" style="1" bestFit="1" customWidth="1"/>
    <col min="21" max="25" width="9.109375" style="1"/>
    <col min="26" max="26" width="15.88671875" style="1" customWidth="1"/>
    <col min="27" max="16384" width="9.109375" style="1"/>
  </cols>
  <sheetData>
    <row r="2" spans="1:20" ht="27" x14ac:dyDescent="0.5">
      <c r="A2" s="21" t="s">
        <v>16</v>
      </c>
    </row>
    <row r="3" spans="1:20" ht="72" customHeight="1" x14ac:dyDescent="0.35">
      <c r="A3" s="546" t="s">
        <v>1564</v>
      </c>
      <c r="B3" s="546"/>
      <c r="C3" s="546"/>
      <c r="D3" s="546"/>
      <c r="E3" s="547"/>
      <c r="F3" s="547"/>
      <c r="G3" s="547"/>
    </row>
    <row r="4" spans="1:20" ht="17.25" customHeight="1" x14ac:dyDescent="0.35"/>
    <row r="5" spans="1:20" s="358" customFormat="1" ht="85.9" customHeight="1" x14ac:dyDescent="0.35">
      <c r="A5" s="357" t="s">
        <v>17</v>
      </c>
      <c r="B5" s="357" t="s">
        <v>18</v>
      </c>
      <c r="C5" s="357" t="s">
        <v>19</v>
      </c>
      <c r="D5" s="357" t="s">
        <v>20</v>
      </c>
      <c r="E5" s="357" t="s">
        <v>21</v>
      </c>
      <c r="F5" s="357" t="s">
        <v>22</v>
      </c>
      <c r="G5" s="357" t="s">
        <v>23</v>
      </c>
      <c r="H5" s="357" t="s">
        <v>24</v>
      </c>
      <c r="I5" s="357" t="s">
        <v>342</v>
      </c>
      <c r="J5" s="357" t="s">
        <v>25</v>
      </c>
      <c r="K5" s="357" t="s">
        <v>736</v>
      </c>
      <c r="L5" s="357" t="s">
        <v>737</v>
      </c>
      <c r="M5" s="357" t="s">
        <v>738</v>
      </c>
      <c r="N5" s="357" t="s">
        <v>739</v>
      </c>
      <c r="O5" s="357" t="s">
        <v>1582</v>
      </c>
      <c r="P5" s="357" t="s">
        <v>27</v>
      </c>
      <c r="Q5" s="357" t="s">
        <v>28</v>
      </c>
      <c r="R5" s="357" t="s">
        <v>1565</v>
      </c>
      <c r="S5" s="357" t="s">
        <v>29</v>
      </c>
      <c r="T5" s="357" t="s">
        <v>30</v>
      </c>
    </row>
    <row r="6" spans="1:20" s="359" customFormat="1" x14ac:dyDescent="0.35">
      <c r="A6" s="336" t="s">
        <v>31</v>
      </c>
      <c r="B6" s="337" t="s">
        <v>201</v>
      </c>
      <c r="C6" s="337" t="s">
        <v>404</v>
      </c>
      <c r="D6" s="350" t="s">
        <v>742</v>
      </c>
      <c r="E6" s="338"/>
      <c r="F6" s="337" t="s">
        <v>401</v>
      </c>
      <c r="G6" s="339"/>
      <c r="H6" s="337"/>
      <c r="I6" s="340" t="s">
        <v>346</v>
      </c>
      <c r="J6" s="339" t="s">
        <v>415</v>
      </c>
      <c r="K6" s="339" t="s">
        <v>768</v>
      </c>
      <c r="L6" s="339" t="s">
        <v>752</v>
      </c>
      <c r="M6" s="339" t="s">
        <v>753</v>
      </c>
      <c r="N6" s="339" t="s">
        <v>754</v>
      </c>
      <c r="O6" s="340" t="s">
        <v>32</v>
      </c>
      <c r="P6" s="361"/>
      <c r="Q6" s="361" t="s">
        <v>469</v>
      </c>
      <c r="R6" s="361">
        <f>Table19712[[#This Row],[Amount]]*Table19712[[#This Row],[Product carbon footprint]]</f>
        <v>0</v>
      </c>
      <c r="S6" s="337"/>
      <c r="T6" s="339" t="s">
        <v>802</v>
      </c>
    </row>
    <row r="7" spans="1:20" s="359" customFormat="1" x14ac:dyDescent="0.35">
      <c r="A7" s="337"/>
      <c r="B7" s="337" t="s">
        <v>201</v>
      </c>
      <c r="C7" s="337" t="s">
        <v>404</v>
      </c>
      <c r="D7" s="351" t="s">
        <v>741</v>
      </c>
      <c r="E7" s="338"/>
      <c r="F7" s="337" t="s">
        <v>401</v>
      </c>
      <c r="G7" s="339"/>
      <c r="H7" s="337"/>
      <c r="I7" s="340" t="s">
        <v>346</v>
      </c>
      <c r="J7" s="339" t="s">
        <v>406</v>
      </c>
      <c r="K7" s="339" t="s">
        <v>769</v>
      </c>
      <c r="L7" s="339" t="s">
        <v>752</v>
      </c>
      <c r="M7" s="339" t="s">
        <v>753</v>
      </c>
      <c r="N7" s="339" t="s">
        <v>754</v>
      </c>
      <c r="O7" s="340" t="s">
        <v>32</v>
      </c>
      <c r="P7" s="361"/>
      <c r="Q7" s="361" t="s">
        <v>469</v>
      </c>
      <c r="R7" s="361">
        <f>Table19712[[#This Row],[Amount]]*Table19712[[#This Row],[Product carbon footprint]]</f>
        <v>0</v>
      </c>
      <c r="S7" s="337"/>
      <c r="T7" s="339" t="s">
        <v>803</v>
      </c>
    </row>
    <row r="8" spans="1:20" s="359" customFormat="1" x14ac:dyDescent="0.35">
      <c r="A8" s="337"/>
      <c r="B8" s="337" t="s">
        <v>201</v>
      </c>
      <c r="C8" s="337" t="s">
        <v>404</v>
      </c>
      <c r="D8" s="350" t="s">
        <v>741</v>
      </c>
      <c r="E8" s="338"/>
      <c r="F8" s="337" t="s">
        <v>401</v>
      </c>
      <c r="G8" s="339"/>
      <c r="H8" s="337"/>
      <c r="I8" s="340" t="s">
        <v>346</v>
      </c>
      <c r="J8" s="339" t="s">
        <v>406</v>
      </c>
      <c r="K8" s="339" t="s">
        <v>769</v>
      </c>
      <c r="L8" s="339" t="s">
        <v>752</v>
      </c>
      <c r="M8" s="339" t="s">
        <v>753</v>
      </c>
      <c r="N8" s="339" t="s">
        <v>754</v>
      </c>
      <c r="O8" s="340" t="s">
        <v>32</v>
      </c>
      <c r="P8" s="361"/>
      <c r="Q8" s="361" t="s">
        <v>469</v>
      </c>
      <c r="R8" s="361">
        <f>Table19712[[#This Row],[Amount]]*Table19712[[#This Row],[Product carbon footprint]]</f>
        <v>0</v>
      </c>
      <c r="S8" s="337"/>
      <c r="T8" s="339" t="s">
        <v>803</v>
      </c>
    </row>
    <row r="9" spans="1:20" s="359" customFormat="1" x14ac:dyDescent="0.35">
      <c r="A9" s="337"/>
      <c r="B9" s="337" t="s">
        <v>201</v>
      </c>
      <c r="C9" s="337" t="s">
        <v>404</v>
      </c>
      <c r="D9" s="350" t="s">
        <v>742</v>
      </c>
      <c r="E9" s="338"/>
      <c r="F9" s="337" t="s">
        <v>401</v>
      </c>
      <c r="G9" s="339"/>
      <c r="H9" s="337"/>
      <c r="I9" s="339" t="s">
        <v>346</v>
      </c>
      <c r="J9" s="339" t="s">
        <v>407</v>
      </c>
      <c r="K9" s="339" t="s">
        <v>769</v>
      </c>
      <c r="L9" s="339" t="s">
        <v>752</v>
      </c>
      <c r="M9" s="339" t="s">
        <v>753</v>
      </c>
      <c r="N9" s="339" t="s">
        <v>754</v>
      </c>
      <c r="O9" s="340" t="s">
        <v>32</v>
      </c>
      <c r="P9" s="361"/>
      <c r="Q9" s="361" t="s">
        <v>469</v>
      </c>
      <c r="R9" s="361">
        <f>Table19712[[#This Row],[Amount]]*Table19712[[#This Row],[Product carbon footprint]]</f>
        <v>0</v>
      </c>
      <c r="S9" s="337"/>
      <c r="T9" s="339" t="s">
        <v>804</v>
      </c>
    </row>
    <row r="10" spans="1:20" s="359" customFormat="1" x14ac:dyDescent="0.35">
      <c r="A10" s="341"/>
      <c r="B10" s="341" t="s">
        <v>201</v>
      </c>
      <c r="C10" s="337" t="s">
        <v>404</v>
      </c>
      <c r="D10" s="350" t="s">
        <v>742</v>
      </c>
      <c r="E10" s="338"/>
      <c r="F10" s="341" t="s">
        <v>401</v>
      </c>
      <c r="G10" s="342"/>
      <c r="H10" s="341"/>
      <c r="I10" s="337" t="s">
        <v>346</v>
      </c>
      <c r="J10" s="342" t="s">
        <v>407</v>
      </c>
      <c r="K10" s="339" t="s">
        <v>769</v>
      </c>
      <c r="L10" s="339" t="s">
        <v>752</v>
      </c>
      <c r="M10" s="339" t="s">
        <v>753</v>
      </c>
      <c r="N10" s="339" t="s">
        <v>754</v>
      </c>
      <c r="O10" s="340" t="s">
        <v>32</v>
      </c>
      <c r="P10" s="361"/>
      <c r="Q10" s="361" t="s">
        <v>469</v>
      </c>
      <c r="R10" s="361">
        <f>Table19712[[#This Row],[Amount]]*Table19712[[#This Row],[Product carbon footprint]]</f>
        <v>0</v>
      </c>
      <c r="S10" s="341"/>
      <c r="T10" s="353" t="s">
        <v>804</v>
      </c>
    </row>
    <row r="11" spans="1:20" s="362" customFormat="1" x14ac:dyDescent="0.35">
      <c r="A11" s="341"/>
      <c r="B11" s="341" t="s">
        <v>201</v>
      </c>
      <c r="C11" s="337" t="s">
        <v>404</v>
      </c>
      <c r="D11" s="350" t="s">
        <v>743</v>
      </c>
      <c r="E11" s="338"/>
      <c r="F11" s="341" t="s">
        <v>401</v>
      </c>
      <c r="G11" s="342"/>
      <c r="H11" s="341"/>
      <c r="I11" s="337" t="s">
        <v>346</v>
      </c>
      <c r="J11" s="342" t="s">
        <v>406</v>
      </c>
      <c r="K11" s="342" t="s">
        <v>770</v>
      </c>
      <c r="L11" s="339" t="s">
        <v>752</v>
      </c>
      <c r="M11" s="339" t="s">
        <v>753</v>
      </c>
      <c r="N11" s="339" t="s">
        <v>755</v>
      </c>
      <c r="O11" s="340" t="s">
        <v>32</v>
      </c>
      <c r="P11" s="361"/>
      <c r="Q11" s="340" t="s">
        <v>469</v>
      </c>
      <c r="R11" s="361">
        <f>Table19712[[#This Row],[Amount]]*Table19712[[#This Row],[Product carbon footprint]]</f>
        <v>0</v>
      </c>
      <c r="S11" s="341"/>
      <c r="T11" s="353" t="s">
        <v>805</v>
      </c>
    </row>
    <row r="12" spans="1:20" s="362" customFormat="1" x14ac:dyDescent="0.35">
      <c r="A12" s="341"/>
      <c r="B12" s="341" t="s">
        <v>201</v>
      </c>
      <c r="C12" s="337" t="s">
        <v>404</v>
      </c>
      <c r="D12" s="350" t="s">
        <v>744</v>
      </c>
      <c r="E12" s="338"/>
      <c r="F12" s="341" t="s">
        <v>401</v>
      </c>
      <c r="G12" s="342"/>
      <c r="H12" s="341"/>
      <c r="I12" s="337" t="s">
        <v>346</v>
      </c>
      <c r="J12" s="342" t="s">
        <v>407</v>
      </c>
      <c r="K12" s="342" t="s">
        <v>770</v>
      </c>
      <c r="L12" s="339" t="s">
        <v>752</v>
      </c>
      <c r="M12" s="339" t="s">
        <v>753</v>
      </c>
      <c r="N12" s="339" t="s">
        <v>755</v>
      </c>
      <c r="O12" s="340" t="s">
        <v>32</v>
      </c>
      <c r="P12" s="361"/>
      <c r="Q12" s="361" t="s">
        <v>469</v>
      </c>
      <c r="R12" s="361">
        <f>Table19712[[#This Row],[Amount]]*Table19712[[#This Row],[Product carbon footprint]]</f>
        <v>0</v>
      </c>
      <c r="S12" s="341"/>
      <c r="T12" s="353" t="s">
        <v>806</v>
      </c>
    </row>
    <row r="13" spans="1:20" s="362" customFormat="1" x14ac:dyDescent="0.35">
      <c r="A13" s="341"/>
      <c r="B13" s="341" t="s">
        <v>201</v>
      </c>
      <c r="C13" s="337" t="s">
        <v>404</v>
      </c>
      <c r="D13" s="350" t="s">
        <v>745</v>
      </c>
      <c r="E13" s="338"/>
      <c r="F13" s="341" t="s">
        <v>401</v>
      </c>
      <c r="G13" s="342"/>
      <c r="H13" s="341"/>
      <c r="I13" s="337" t="s">
        <v>346</v>
      </c>
      <c r="J13" s="342" t="s">
        <v>416</v>
      </c>
      <c r="K13" s="342" t="s">
        <v>750</v>
      </c>
      <c r="L13" s="342" t="s">
        <v>752</v>
      </c>
      <c r="M13" s="342" t="s">
        <v>753</v>
      </c>
      <c r="N13" s="342" t="s">
        <v>755</v>
      </c>
      <c r="O13" s="340" t="s">
        <v>32</v>
      </c>
      <c r="P13" s="361"/>
      <c r="Q13" s="361" t="s">
        <v>469</v>
      </c>
      <c r="R13" s="361">
        <f>Table19712[[#This Row],[Amount]]*Table19712[[#This Row],[Product carbon footprint]]</f>
        <v>0</v>
      </c>
      <c r="S13" s="341"/>
      <c r="T13" s="353" t="s">
        <v>807</v>
      </c>
    </row>
    <row r="14" spans="1:20" s="362" customFormat="1" x14ac:dyDescent="0.35">
      <c r="A14" s="341"/>
      <c r="B14" s="341" t="s">
        <v>201</v>
      </c>
      <c r="C14" s="337" t="s">
        <v>404</v>
      </c>
      <c r="D14" s="350" t="s">
        <v>745</v>
      </c>
      <c r="E14" s="338"/>
      <c r="F14" s="341" t="s">
        <v>401</v>
      </c>
      <c r="G14" s="342"/>
      <c r="H14" s="341"/>
      <c r="I14" s="337" t="s">
        <v>346</v>
      </c>
      <c r="J14" s="342" t="s">
        <v>416</v>
      </c>
      <c r="K14" s="342" t="s">
        <v>750</v>
      </c>
      <c r="L14" s="342" t="s">
        <v>752</v>
      </c>
      <c r="M14" s="342" t="s">
        <v>753</v>
      </c>
      <c r="N14" s="342" t="s">
        <v>755</v>
      </c>
      <c r="O14" s="340" t="s">
        <v>32</v>
      </c>
      <c r="P14" s="361"/>
      <c r="Q14" s="361" t="s">
        <v>469</v>
      </c>
      <c r="R14" s="361">
        <f>Table19712[[#This Row],[Amount]]*Table19712[[#This Row],[Product carbon footprint]]</f>
        <v>0</v>
      </c>
      <c r="S14" s="341"/>
      <c r="T14" s="353" t="s">
        <v>807</v>
      </c>
    </row>
    <row r="15" spans="1:20" s="362" customFormat="1" x14ac:dyDescent="0.35">
      <c r="A15" s="341"/>
      <c r="B15" s="341" t="s">
        <v>201</v>
      </c>
      <c r="C15" s="337" t="s">
        <v>404</v>
      </c>
      <c r="D15" s="350" t="s">
        <v>746</v>
      </c>
      <c r="E15" s="338"/>
      <c r="F15" s="341" t="s">
        <v>401</v>
      </c>
      <c r="G15" s="342"/>
      <c r="H15" s="341"/>
      <c r="I15" s="337" t="s">
        <v>346</v>
      </c>
      <c r="J15" s="342" t="s">
        <v>408</v>
      </c>
      <c r="K15" s="342" t="s">
        <v>750</v>
      </c>
      <c r="L15" s="342" t="s">
        <v>752</v>
      </c>
      <c r="M15" s="342" t="s">
        <v>753</v>
      </c>
      <c r="N15" s="342" t="s">
        <v>755</v>
      </c>
      <c r="O15" s="340" t="s">
        <v>32</v>
      </c>
      <c r="P15" s="361"/>
      <c r="Q15" s="361" t="s">
        <v>469</v>
      </c>
      <c r="R15" s="361">
        <f>Table19712[[#This Row],[Amount]]*Table19712[[#This Row],[Product carbon footprint]]</f>
        <v>0</v>
      </c>
      <c r="S15" s="341"/>
      <c r="T15" s="353" t="s">
        <v>808</v>
      </c>
    </row>
    <row r="16" spans="1:20" s="362" customFormat="1" x14ac:dyDescent="0.35">
      <c r="A16" s="341"/>
      <c r="B16" s="341" t="s">
        <v>201</v>
      </c>
      <c r="C16" s="337" t="s">
        <v>404</v>
      </c>
      <c r="D16" s="350" t="s">
        <v>746</v>
      </c>
      <c r="E16" s="338"/>
      <c r="F16" s="341" t="s">
        <v>401</v>
      </c>
      <c r="G16" s="342"/>
      <c r="H16" s="341"/>
      <c r="I16" s="337" t="s">
        <v>346</v>
      </c>
      <c r="J16" s="342" t="s">
        <v>408</v>
      </c>
      <c r="K16" s="342" t="s">
        <v>750</v>
      </c>
      <c r="L16" s="342" t="s">
        <v>752</v>
      </c>
      <c r="M16" s="342" t="s">
        <v>753</v>
      </c>
      <c r="N16" s="342" t="s">
        <v>755</v>
      </c>
      <c r="O16" s="340" t="s">
        <v>32</v>
      </c>
      <c r="P16" s="361"/>
      <c r="Q16" s="361" t="s">
        <v>469</v>
      </c>
      <c r="R16" s="361">
        <f>Table19712[[#This Row],[Amount]]*Table19712[[#This Row],[Product carbon footprint]]</f>
        <v>0</v>
      </c>
      <c r="S16" s="341"/>
      <c r="T16" s="353" t="s">
        <v>808</v>
      </c>
    </row>
    <row r="17" spans="1:20" s="359" customFormat="1" x14ac:dyDescent="0.35">
      <c r="A17" s="341"/>
      <c r="B17" s="341" t="s">
        <v>201</v>
      </c>
      <c r="C17" s="337" t="s">
        <v>404</v>
      </c>
      <c r="D17" s="352" t="s">
        <v>747</v>
      </c>
      <c r="E17" s="338"/>
      <c r="F17" s="341" t="s">
        <v>401</v>
      </c>
      <c r="G17" s="342"/>
      <c r="H17" s="341"/>
      <c r="I17" s="337" t="s">
        <v>346</v>
      </c>
      <c r="J17" s="342" t="s">
        <v>407</v>
      </c>
      <c r="K17" s="342" t="s">
        <v>759</v>
      </c>
      <c r="L17" s="342" t="s">
        <v>752</v>
      </c>
      <c r="M17" s="342" t="s">
        <v>753</v>
      </c>
      <c r="N17" s="342" t="s">
        <v>754</v>
      </c>
      <c r="O17" s="340" t="s">
        <v>32</v>
      </c>
      <c r="P17" s="361"/>
      <c r="Q17" s="361" t="s">
        <v>469</v>
      </c>
      <c r="R17" s="361">
        <f>Table19712[[#This Row],[Amount]]*Table19712[[#This Row],[Product carbon footprint]]</f>
        <v>0</v>
      </c>
      <c r="S17" s="341"/>
      <c r="T17" s="353" t="s">
        <v>809</v>
      </c>
    </row>
    <row r="18" spans="1:20" s="359" customFormat="1" x14ac:dyDescent="0.35">
      <c r="A18" s="341"/>
      <c r="B18" s="341" t="s">
        <v>201</v>
      </c>
      <c r="C18" s="337" t="s">
        <v>404</v>
      </c>
      <c r="D18" s="352" t="s">
        <v>748</v>
      </c>
      <c r="E18" s="338"/>
      <c r="F18" s="341" t="s">
        <v>401</v>
      </c>
      <c r="G18" s="342"/>
      <c r="H18" s="341"/>
      <c r="I18" s="337" t="s">
        <v>346</v>
      </c>
      <c r="J18" s="342" t="s">
        <v>407</v>
      </c>
      <c r="K18" s="342" t="s">
        <v>761</v>
      </c>
      <c r="L18" s="342" t="s">
        <v>752</v>
      </c>
      <c r="M18" s="342" t="s">
        <v>753</v>
      </c>
      <c r="N18" s="342" t="s">
        <v>754</v>
      </c>
      <c r="O18" s="340" t="s">
        <v>32</v>
      </c>
      <c r="P18" s="361"/>
      <c r="Q18" s="361" t="s">
        <v>469</v>
      </c>
      <c r="R18" s="361">
        <f>Table19712[[#This Row],[Amount]]*Table19712[[#This Row],[Product carbon footprint]]</f>
        <v>0</v>
      </c>
      <c r="S18" s="341"/>
      <c r="T18" s="353" t="s">
        <v>810</v>
      </c>
    </row>
    <row r="19" spans="1:20" s="359" customFormat="1" x14ac:dyDescent="0.35">
      <c r="A19" s="341"/>
      <c r="B19" s="341" t="s">
        <v>201</v>
      </c>
      <c r="C19" s="337" t="s">
        <v>404</v>
      </c>
      <c r="D19" s="352" t="s">
        <v>748</v>
      </c>
      <c r="E19" s="338"/>
      <c r="F19" s="341" t="s">
        <v>401</v>
      </c>
      <c r="G19" s="342"/>
      <c r="H19" s="341"/>
      <c r="I19" s="337" t="s">
        <v>346</v>
      </c>
      <c r="J19" s="342" t="s">
        <v>407</v>
      </c>
      <c r="K19" s="342" t="s">
        <v>761</v>
      </c>
      <c r="L19" s="342" t="s">
        <v>752</v>
      </c>
      <c r="M19" s="342" t="s">
        <v>753</v>
      </c>
      <c r="N19" s="342" t="s">
        <v>754</v>
      </c>
      <c r="O19" s="340" t="s">
        <v>32</v>
      </c>
      <c r="P19" s="361"/>
      <c r="Q19" s="361" t="s">
        <v>469</v>
      </c>
      <c r="R19" s="361">
        <f>Table19712[[#This Row],[Amount]]*Table19712[[#This Row],[Product carbon footprint]]</f>
        <v>0</v>
      </c>
      <c r="S19" s="341"/>
      <c r="T19" s="353" t="s">
        <v>810</v>
      </c>
    </row>
    <row r="20" spans="1:20" s="359" customFormat="1" x14ac:dyDescent="0.35">
      <c r="A20" s="341"/>
      <c r="B20" s="341" t="s">
        <v>201</v>
      </c>
      <c r="C20" s="337" t="s">
        <v>404</v>
      </c>
      <c r="D20" s="352" t="s">
        <v>749</v>
      </c>
      <c r="E20" s="338"/>
      <c r="F20" s="341" t="s">
        <v>401</v>
      </c>
      <c r="G20" s="342"/>
      <c r="H20" s="341"/>
      <c r="I20" s="337" t="s">
        <v>346</v>
      </c>
      <c r="J20" s="342" t="s">
        <v>417</v>
      </c>
      <c r="K20" s="342" t="s">
        <v>771</v>
      </c>
      <c r="L20" s="342" t="s">
        <v>752</v>
      </c>
      <c r="M20" s="342" t="s">
        <v>753</v>
      </c>
      <c r="N20" s="342" t="s">
        <v>754</v>
      </c>
      <c r="O20" s="340" t="s">
        <v>32</v>
      </c>
      <c r="P20" s="361"/>
      <c r="Q20" s="361" t="s">
        <v>469</v>
      </c>
      <c r="R20" s="361">
        <f>Table19712[[#This Row],[Amount]]*Table19712[[#This Row],[Product carbon footprint]]</f>
        <v>0</v>
      </c>
      <c r="S20" s="341"/>
      <c r="T20" s="353" t="s">
        <v>811</v>
      </c>
    </row>
    <row r="21" spans="1:20" s="359" customFormat="1" x14ac:dyDescent="0.35">
      <c r="A21" s="341"/>
      <c r="B21" s="341" t="s">
        <v>201</v>
      </c>
      <c r="C21" s="337" t="s">
        <v>404</v>
      </c>
      <c r="D21" s="352" t="s">
        <v>749</v>
      </c>
      <c r="E21" s="338"/>
      <c r="F21" s="341" t="s">
        <v>401</v>
      </c>
      <c r="G21" s="342"/>
      <c r="H21" s="341"/>
      <c r="I21" s="337" t="s">
        <v>346</v>
      </c>
      <c r="J21" s="342" t="s">
        <v>417</v>
      </c>
      <c r="K21" s="342" t="s">
        <v>771</v>
      </c>
      <c r="L21" s="342" t="s">
        <v>752</v>
      </c>
      <c r="M21" s="342" t="s">
        <v>753</v>
      </c>
      <c r="N21" s="342" t="s">
        <v>754</v>
      </c>
      <c r="O21" s="340" t="s">
        <v>32</v>
      </c>
      <c r="P21" s="361"/>
      <c r="Q21" s="361" t="s">
        <v>469</v>
      </c>
      <c r="R21" s="361">
        <f>Table19712[[#This Row],[Amount]]*Table19712[[#This Row],[Product carbon footprint]]</f>
        <v>0</v>
      </c>
      <c r="S21" s="341"/>
      <c r="T21" s="353" t="s">
        <v>811</v>
      </c>
    </row>
    <row r="22" spans="1:20" s="365" customFormat="1" ht="18" customHeight="1" x14ac:dyDescent="0.35">
      <c r="A22" s="341"/>
      <c r="B22" s="341" t="s">
        <v>201</v>
      </c>
      <c r="C22" s="337" t="s">
        <v>404</v>
      </c>
      <c r="D22" s="352" t="s">
        <v>419</v>
      </c>
      <c r="E22" s="338"/>
      <c r="F22" s="341" t="s">
        <v>401</v>
      </c>
      <c r="G22" s="342"/>
      <c r="H22" s="341"/>
      <c r="I22" s="337" t="s">
        <v>346</v>
      </c>
      <c r="J22" s="342" t="s">
        <v>418</v>
      </c>
      <c r="K22" s="339" t="s">
        <v>859</v>
      </c>
      <c r="L22" s="339" t="s">
        <v>752</v>
      </c>
      <c r="M22" s="339" t="s">
        <v>418</v>
      </c>
      <c r="N22" s="339" t="s">
        <v>764</v>
      </c>
      <c r="O22" s="340" t="s">
        <v>32</v>
      </c>
      <c r="P22" s="361"/>
      <c r="Q22" s="361" t="s">
        <v>469</v>
      </c>
      <c r="R22" s="361">
        <f>Table19712[[#This Row],[Amount]]*Table19712[[#This Row],[Product carbon footprint]]</f>
        <v>0</v>
      </c>
      <c r="S22" s="341"/>
      <c r="T22" s="353" t="s">
        <v>812</v>
      </c>
    </row>
    <row r="23" spans="1:20" s="362" customFormat="1" ht="18" hidden="1" customHeight="1" x14ac:dyDescent="0.35">
      <c r="A23" s="341"/>
      <c r="B23" s="341" t="s">
        <v>201</v>
      </c>
      <c r="C23" s="337" t="s">
        <v>400</v>
      </c>
      <c r="D23" s="352" t="s">
        <v>361</v>
      </c>
      <c r="E23" s="338"/>
      <c r="F23" s="341" t="s">
        <v>401</v>
      </c>
      <c r="G23" s="342"/>
      <c r="H23" s="341"/>
      <c r="I23" s="337" t="s">
        <v>346</v>
      </c>
      <c r="J23" s="342" t="s">
        <v>408</v>
      </c>
      <c r="K23" s="342" t="s">
        <v>750</v>
      </c>
      <c r="L23" s="342" t="s">
        <v>752</v>
      </c>
      <c r="M23" s="342" t="s">
        <v>753</v>
      </c>
      <c r="N23" s="339" t="s">
        <v>755</v>
      </c>
      <c r="O23" s="340" t="s">
        <v>200</v>
      </c>
      <c r="P23" s="364">
        <f>'S3 EF'!C6</f>
        <v>3.4000000000000002E-3</v>
      </c>
      <c r="Q23" s="361" t="s">
        <v>469</v>
      </c>
      <c r="R23" s="361">
        <f>Table19712[[#This Row],[Amount]]*Table19712[[#This Row],[Product carbon footprint]]</f>
        <v>0</v>
      </c>
      <c r="S23" s="341"/>
      <c r="T23" s="353" t="s">
        <v>813</v>
      </c>
    </row>
    <row r="24" spans="1:20" s="362" customFormat="1" ht="18" hidden="1" customHeight="1" x14ac:dyDescent="0.35">
      <c r="A24" s="341"/>
      <c r="B24" s="341" t="s">
        <v>201</v>
      </c>
      <c r="C24" s="337" t="s">
        <v>400</v>
      </c>
      <c r="D24" s="352" t="s">
        <v>420</v>
      </c>
      <c r="E24" s="338"/>
      <c r="F24" s="341" t="s">
        <v>401</v>
      </c>
      <c r="G24" s="342"/>
      <c r="H24" s="341"/>
      <c r="I24" s="337" t="s">
        <v>346</v>
      </c>
      <c r="J24" s="342" t="s">
        <v>408</v>
      </c>
      <c r="K24" s="342" t="s">
        <v>750</v>
      </c>
      <c r="L24" s="342" t="s">
        <v>752</v>
      </c>
      <c r="M24" s="342" t="s">
        <v>753</v>
      </c>
      <c r="N24" s="339" t="s">
        <v>755</v>
      </c>
      <c r="O24" s="340" t="s">
        <v>200</v>
      </c>
      <c r="P24" s="364">
        <f>'S3 EF'!C6</f>
        <v>3.4000000000000002E-3</v>
      </c>
      <c r="Q24" s="361" t="s">
        <v>469</v>
      </c>
      <c r="R24" s="361">
        <f>Table19712[[#This Row],[Amount]]*Table19712[[#This Row],[Product carbon footprint]]</f>
        <v>0</v>
      </c>
      <c r="S24" s="341"/>
      <c r="T24" s="353" t="s">
        <v>813</v>
      </c>
    </row>
    <row r="25" spans="1:20" s="362" customFormat="1" ht="18" hidden="1" customHeight="1" x14ac:dyDescent="0.35">
      <c r="A25" s="341"/>
      <c r="B25" s="341" t="s">
        <v>201</v>
      </c>
      <c r="C25" s="337" t="s">
        <v>400</v>
      </c>
      <c r="D25" s="352" t="s">
        <v>364</v>
      </c>
      <c r="E25" s="338"/>
      <c r="F25" s="341" t="s">
        <v>401</v>
      </c>
      <c r="G25" s="342"/>
      <c r="H25" s="341"/>
      <c r="I25" s="337" t="s">
        <v>346</v>
      </c>
      <c r="J25" s="342" t="s">
        <v>402</v>
      </c>
      <c r="K25" s="339" t="s">
        <v>757</v>
      </c>
      <c r="L25" s="342" t="s">
        <v>752</v>
      </c>
      <c r="M25" s="339" t="s">
        <v>758</v>
      </c>
      <c r="N25" s="339" t="s">
        <v>755</v>
      </c>
      <c r="O25" s="340" t="s">
        <v>200</v>
      </c>
      <c r="P25" s="364">
        <f>'S3 EF'!C6</f>
        <v>3.4000000000000002E-3</v>
      </c>
      <c r="Q25" s="361" t="s">
        <v>469</v>
      </c>
      <c r="R25" s="361">
        <f>Table19712[[#This Row],[Amount]]*Table19712[[#This Row],[Product carbon footprint]]</f>
        <v>0</v>
      </c>
      <c r="S25" s="341"/>
      <c r="T25" s="353" t="s">
        <v>790</v>
      </c>
    </row>
    <row r="26" spans="1:20" s="362" customFormat="1" ht="18" hidden="1" customHeight="1" x14ac:dyDescent="0.35">
      <c r="A26" s="341"/>
      <c r="B26" s="341" t="s">
        <v>201</v>
      </c>
      <c r="C26" s="337" t="s">
        <v>400</v>
      </c>
      <c r="D26" s="352" t="s">
        <v>364</v>
      </c>
      <c r="E26" s="338"/>
      <c r="F26" s="341" t="s">
        <v>401</v>
      </c>
      <c r="G26" s="342"/>
      <c r="H26" s="341"/>
      <c r="I26" s="337" t="s">
        <v>346</v>
      </c>
      <c r="J26" s="342" t="s">
        <v>403</v>
      </c>
      <c r="K26" s="342" t="s">
        <v>750</v>
      </c>
      <c r="L26" s="342" t="s">
        <v>752</v>
      </c>
      <c r="M26" s="342" t="s">
        <v>753</v>
      </c>
      <c r="N26" s="339" t="s">
        <v>755</v>
      </c>
      <c r="O26" s="340" t="s">
        <v>200</v>
      </c>
      <c r="P26" s="364">
        <f>'S3 EF'!C6</f>
        <v>3.4000000000000002E-3</v>
      </c>
      <c r="Q26" s="361" t="s">
        <v>469</v>
      </c>
      <c r="R26" s="361">
        <f>Table19712[[#This Row],[Amount]]*Table19712[[#This Row],[Product carbon footprint]]</f>
        <v>0</v>
      </c>
      <c r="S26" s="341"/>
      <c r="T26" s="353" t="s">
        <v>790</v>
      </c>
    </row>
    <row r="27" spans="1:20" s="362" customFormat="1" ht="18" hidden="1" customHeight="1" x14ac:dyDescent="0.35">
      <c r="A27" s="341"/>
      <c r="B27" s="341" t="s">
        <v>201</v>
      </c>
      <c r="C27" s="337" t="s">
        <v>400</v>
      </c>
      <c r="D27" s="352" t="s">
        <v>421</v>
      </c>
      <c r="E27" s="338"/>
      <c r="F27" s="341" t="s">
        <v>401</v>
      </c>
      <c r="G27" s="342"/>
      <c r="H27" s="341"/>
      <c r="I27" s="337" t="s">
        <v>346</v>
      </c>
      <c r="J27" s="342" t="s">
        <v>402</v>
      </c>
      <c r="K27" s="339" t="s">
        <v>757</v>
      </c>
      <c r="L27" s="342" t="s">
        <v>752</v>
      </c>
      <c r="M27" s="339" t="s">
        <v>758</v>
      </c>
      <c r="N27" s="339" t="s">
        <v>755</v>
      </c>
      <c r="O27" s="340" t="s">
        <v>200</v>
      </c>
      <c r="P27" s="364">
        <f>'S3 EF'!C6</f>
        <v>3.4000000000000002E-3</v>
      </c>
      <c r="Q27" s="361" t="s">
        <v>469</v>
      </c>
      <c r="R27" s="361">
        <f>Table19712[[#This Row],[Amount]]*Table19712[[#This Row],[Product carbon footprint]]</f>
        <v>0</v>
      </c>
      <c r="S27" s="341"/>
      <c r="T27" s="353" t="s">
        <v>790</v>
      </c>
    </row>
    <row r="28" spans="1:20" s="362" customFormat="1" ht="18" hidden="1" customHeight="1" x14ac:dyDescent="0.35">
      <c r="A28" s="341"/>
      <c r="B28" s="341" t="s">
        <v>201</v>
      </c>
      <c r="C28" s="337" t="s">
        <v>463</v>
      </c>
      <c r="D28" s="352" t="s">
        <v>385</v>
      </c>
      <c r="E28" s="338"/>
      <c r="F28" s="341" t="s">
        <v>401</v>
      </c>
      <c r="G28" s="342"/>
      <c r="H28" s="341"/>
      <c r="I28" s="337" t="s">
        <v>346</v>
      </c>
      <c r="J28" s="342" t="s">
        <v>408</v>
      </c>
      <c r="K28" s="342" t="s">
        <v>772</v>
      </c>
      <c r="L28" s="342" t="s">
        <v>752</v>
      </c>
      <c r="M28" s="342" t="s">
        <v>753</v>
      </c>
      <c r="N28" s="342" t="s">
        <v>755</v>
      </c>
      <c r="O28" s="340" t="s">
        <v>200</v>
      </c>
      <c r="P28" s="364">
        <f>'S3 EF'!C9</f>
        <v>3.4000000000000002E-3</v>
      </c>
      <c r="Q28" s="361" t="s">
        <v>469</v>
      </c>
      <c r="R28" s="361">
        <f>Table19712[[#This Row],[Amount]]*Table19712[[#This Row],[Product carbon footprint]]</f>
        <v>0</v>
      </c>
      <c r="S28" s="341"/>
      <c r="T28" s="353" t="s">
        <v>814</v>
      </c>
    </row>
    <row r="29" spans="1:20" s="362" customFormat="1" ht="18" hidden="1" customHeight="1" x14ac:dyDescent="0.35">
      <c r="A29" s="341"/>
      <c r="B29" s="341" t="s">
        <v>201</v>
      </c>
      <c r="C29" s="337" t="s">
        <v>463</v>
      </c>
      <c r="D29" s="352" t="s">
        <v>422</v>
      </c>
      <c r="E29" s="338"/>
      <c r="F29" s="341" t="s">
        <v>401</v>
      </c>
      <c r="G29" s="342"/>
      <c r="H29" s="341"/>
      <c r="I29" s="337" t="s">
        <v>346</v>
      </c>
      <c r="J29" s="342" t="s">
        <v>408</v>
      </c>
      <c r="K29" s="342" t="s">
        <v>772</v>
      </c>
      <c r="L29" s="342" t="s">
        <v>752</v>
      </c>
      <c r="M29" s="342" t="s">
        <v>753</v>
      </c>
      <c r="N29" s="342" t="s">
        <v>755</v>
      </c>
      <c r="O29" s="340" t="s">
        <v>200</v>
      </c>
      <c r="P29" s="364">
        <f>'S3 EF'!C9</f>
        <v>3.4000000000000002E-3</v>
      </c>
      <c r="Q29" s="361" t="s">
        <v>469</v>
      </c>
      <c r="R29" s="361">
        <f>Table19712[[#This Row],[Amount]]*Table19712[[#This Row],[Product carbon footprint]]</f>
        <v>0</v>
      </c>
      <c r="S29" s="341"/>
      <c r="T29" s="353" t="s">
        <v>814</v>
      </c>
    </row>
    <row r="30" spans="1:20" s="362" customFormat="1" ht="18" hidden="1" customHeight="1" x14ac:dyDescent="0.35">
      <c r="A30" s="341"/>
      <c r="B30" s="341" t="s">
        <v>201</v>
      </c>
      <c r="C30" s="337" t="s">
        <v>400</v>
      </c>
      <c r="D30" s="352" t="s">
        <v>379</v>
      </c>
      <c r="E30" s="338"/>
      <c r="F30" s="341" t="s">
        <v>401</v>
      </c>
      <c r="G30" s="342"/>
      <c r="H30" s="341"/>
      <c r="I30" s="337" t="s">
        <v>346</v>
      </c>
      <c r="J30" s="342" t="s">
        <v>409</v>
      </c>
      <c r="K30" s="342" t="s">
        <v>786</v>
      </c>
      <c r="L30" s="342" t="s">
        <v>470</v>
      </c>
      <c r="M30" s="342"/>
      <c r="N30" s="339" t="s">
        <v>787</v>
      </c>
      <c r="O30" s="340" t="s">
        <v>200</v>
      </c>
      <c r="P30" s="366">
        <v>3.4</v>
      </c>
      <c r="Q30" s="361" t="s">
        <v>469</v>
      </c>
      <c r="R30" s="361">
        <f>Table19712[[#This Row],[Amount]]*Table19712[[#This Row],[Product carbon footprint]]</f>
        <v>0</v>
      </c>
      <c r="S30" s="341" t="s">
        <v>470</v>
      </c>
      <c r="T30" s="353" t="s">
        <v>815</v>
      </c>
    </row>
    <row r="31" spans="1:20" s="362" customFormat="1" ht="18" hidden="1" customHeight="1" x14ac:dyDescent="0.35">
      <c r="A31" s="341"/>
      <c r="B31" s="341" t="s">
        <v>201</v>
      </c>
      <c r="C31" s="337" t="s">
        <v>400</v>
      </c>
      <c r="D31" s="352" t="s">
        <v>423</v>
      </c>
      <c r="E31" s="338"/>
      <c r="F31" s="341" t="s">
        <v>401</v>
      </c>
      <c r="G31" s="342"/>
      <c r="H31" s="341"/>
      <c r="I31" s="337" t="s">
        <v>346</v>
      </c>
      <c r="J31" s="343" t="s">
        <v>409</v>
      </c>
      <c r="K31" s="342" t="s">
        <v>750</v>
      </c>
      <c r="L31" s="342" t="s">
        <v>752</v>
      </c>
      <c r="M31" s="342" t="s">
        <v>753</v>
      </c>
      <c r="N31" s="339" t="s">
        <v>755</v>
      </c>
      <c r="O31" s="340" t="s">
        <v>200</v>
      </c>
      <c r="P31" s="363">
        <v>3.4</v>
      </c>
      <c r="Q31" s="361" t="s">
        <v>469</v>
      </c>
      <c r="R31" s="361">
        <f>Table19712[[#This Row],[Amount]]*Table19712[[#This Row],[Product carbon footprint]]</f>
        <v>0</v>
      </c>
      <c r="S31" s="341"/>
      <c r="T31" s="353" t="s">
        <v>813</v>
      </c>
    </row>
    <row r="32" spans="1:20" s="362" customFormat="1" ht="18" hidden="1" customHeight="1" x14ac:dyDescent="0.35">
      <c r="A32" s="341"/>
      <c r="B32" s="341" t="s">
        <v>201</v>
      </c>
      <c r="C32" s="337" t="s">
        <v>400</v>
      </c>
      <c r="D32" s="352" t="s">
        <v>384</v>
      </c>
      <c r="E32" s="338"/>
      <c r="F32" s="341" t="s">
        <v>401</v>
      </c>
      <c r="G32" s="342"/>
      <c r="H32" s="341"/>
      <c r="I32" s="337" t="s">
        <v>346</v>
      </c>
      <c r="J32" s="342" t="s">
        <v>418</v>
      </c>
      <c r="K32" s="342" t="s">
        <v>786</v>
      </c>
      <c r="L32" s="342"/>
      <c r="M32" s="342" t="s">
        <v>471</v>
      </c>
      <c r="N32" s="339" t="s">
        <v>787</v>
      </c>
      <c r="O32" s="361" t="s">
        <v>200</v>
      </c>
      <c r="P32" s="363">
        <v>3.4</v>
      </c>
      <c r="Q32" s="341" t="s">
        <v>35</v>
      </c>
      <c r="R32" s="361">
        <f>Table19712[[#This Row],[Amount]]*Table19712[[#This Row],[Product carbon footprint]]</f>
        <v>0</v>
      </c>
      <c r="S32" s="341" t="s">
        <v>471</v>
      </c>
      <c r="T32" s="353" t="s">
        <v>816</v>
      </c>
    </row>
    <row r="33" spans="1:20" s="362" customFormat="1" ht="18" hidden="1" customHeight="1" x14ac:dyDescent="0.35">
      <c r="A33" s="341"/>
      <c r="B33" s="341" t="s">
        <v>201</v>
      </c>
      <c r="C33" s="337" t="s">
        <v>400</v>
      </c>
      <c r="D33" s="352" t="s">
        <v>424</v>
      </c>
      <c r="E33" s="338"/>
      <c r="F33" s="341" t="s">
        <v>401</v>
      </c>
      <c r="G33" s="342"/>
      <c r="H33" s="341"/>
      <c r="I33" s="337" t="s">
        <v>346</v>
      </c>
      <c r="J33" s="342" t="s">
        <v>418</v>
      </c>
      <c r="K33" s="342" t="s">
        <v>786</v>
      </c>
      <c r="L33" s="342"/>
      <c r="M33" s="342" t="s">
        <v>471</v>
      </c>
      <c r="N33" s="339" t="s">
        <v>787</v>
      </c>
      <c r="O33" s="361" t="s">
        <v>200</v>
      </c>
      <c r="P33" s="363">
        <v>3.4</v>
      </c>
      <c r="Q33" s="341" t="s">
        <v>35</v>
      </c>
      <c r="R33" s="361">
        <f>Table19712[[#This Row],[Amount]]*Table19712[[#This Row],[Product carbon footprint]]</f>
        <v>0</v>
      </c>
      <c r="S33" s="341" t="s">
        <v>471</v>
      </c>
      <c r="T33" s="353" t="s">
        <v>816</v>
      </c>
    </row>
    <row r="34" spans="1:20" s="362" customFormat="1" ht="18" hidden="1" customHeight="1" x14ac:dyDescent="0.35">
      <c r="A34" s="341"/>
      <c r="B34" s="341" t="s">
        <v>201</v>
      </c>
      <c r="C34" s="337" t="s">
        <v>400</v>
      </c>
      <c r="D34" s="352" t="s">
        <v>425</v>
      </c>
      <c r="E34" s="338"/>
      <c r="F34" s="341" t="s">
        <v>401</v>
      </c>
      <c r="G34" s="342"/>
      <c r="H34" s="341"/>
      <c r="I34" s="337" t="s">
        <v>346</v>
      </c>
      <c r="J34" s="342" t="s">
        <v>418</v>
      </c>
      <c r="K34" s="342" t="s">
        <v>750</v>
      </c>
      <c r="L34" s="342" t="s">
        <v>752</v>
      </c>
      <c r="M34" s="342" t="s">
        <v>753</v>
      </c>
      <c r="N34" s="339" t="s">
        <v>755</v>
      </c>
      <c r="O34" s="361" t="s">
        <v>200</v>
      </c>
      <c r="P34" s="363">
        <v>3.4</v>
      </c>
      <c r="Q34" s="341" t="s">
        <v>35</v>
      </c>
      <c r="R34" s="361">
        <f>Table19712[[#This Row],[Amount]]*Table19712[[#This Row],[Product carbon footprint]]</f>
        <v>0</v>
      </c>
      <c r="S34" s="341"/>
      <c r="T34" s="353" t="s">
        <v>790</v>
      </c>
    </row>
    <row r="35" spans="1:20" s="362" customFormat="1" ht="18" hidden="1" customHeight="1" x14ac:dyDescent="0.35">
      <c r="A35" s="341"/>
      <c r="B35" s="341" t="s">
        <v>201</v>
      </c>
      <c r="C35" s="337" t="s">
        <v>400</v>
      </c>
      <c r="D35" s="352" t="s">
        <v>426</v>
      </c>
      <c r="E35" s="338"/>
      <c r="F35" s="341" t="s">
        <v>401</v>
      </c>
      <c r="G35" s="342"/>
      <c r="H35" s="341"/>
      <c r="I35" s="337" t="s">
        <v>346</v>
      </c>
      <c r="J35" s="342" t="s">
        <v>418</v>
      </c>
      <c r="K35" s="342" t="s">
        <v>750</v>
      </c>
      <c r="L35" s="342" t="s">
        <v>752</v>
      </c>
      <c r="M35" s="342" t="s">
        <v>753</v>
      </c>
      <c r="N35" s="339" t="s">
        <v>755</v>
      </c>
      <c r="O35" s="361" t="s">
        <v>200</v>
      </c>
      <c r="P35" s="363">
        <v>3.4</v>
      </c>
      <c r="Q35" s="341" t="s">
        <v>35</v>
      </c>
      <c r="R35" s="361">
        <f>Table19712[[#This Row],[Amount]]*Table19712[[#This Row],[Product carbon footprint]]</f>
        <v>0</v>
      </c>
      <c r="S35" s="341"/>
      <c r="T35" s="353" t="s">
        <v>790</v>
      </c>
    </row>
    <row r="36" spans="1:20" s="359" customFormat="1" ht="18" hidden="1" customHeight="1" x14ac:dyDescent="0.35">
      <c r="A36" s="341"/>
      <c r="B36" s="341" t="s">
        <v>201</v>
      </c>
      <c r="C36" s="337" t="s">
        <v>463</v>
      </c>
      <c r="D36" s="352" t="s">
        <v>386</v>
      </c>
      <c r="E36" s="338"/>
      <c r="F36" s="341" t="s">
        <v>401</v>
      </c>
      <c r="G36" s="342"/>
      <c r="H36" s="341"/>
      <c r="I36" s="337" t="s">
        <v>346</v>
      </c>
      <c r="J36" s="342" t="s">
        <v>410</v>
      </c>
      <c r="K36" s="342" t="s">
        <v>751</v>
      </c>
      <c r="L36" s="342" t="s">
        <v>752</v>
      </c>
      <c r="M36" s="342" t="s">
        <v>753</v>
      </c>
      <c r="N36" s="342" t="s">
        <v>754</v>
      </c>
      <c r="O36" s="361" t="s">
        <v>200</v>
      </c>
      <c r="P36" s="361">
        <f>'S3 EF'!C10</f>
        <v>2.0999999999999999E-3</v>
      </c>
      <c r="Q36" s="341" t="s">
        <v>469</v>
      </c>
      <c r="R36" s="361">
        <f>Table19712[[#This Row],[Amount]]*Table19712[[#This Row],[Product carbon footprint]]</f>
        <v>0</v>
      </c>
      <c r="S36" s="341"/>
      <c r="T36" s="353" t="s">
        <v>814</v>
      </c>
    </row>
    <row r="37" spans="1:20" s="359" customFormat="1" ht="18" hidden="1" customHeight="1" x14ac:dyDescent="0.35">
      <c r="A37" s="341"/>
      <c r="B37" s="341" t="s">
        <v>201</v>
      </c>
      <c r="C37" s="337" t="s">
        <v>463</v>
      </c>
      <c r="D37" s="352" t="s">
        <v>386</v>
      </c>
      <c r="E37" s="338"/>
      <c r="F37" s="341" t="s">
        <v>401</v>
      </c>
      <c r="G37" s="342"/>
      <c r="H37" s="341"/>
      <c r="I37" s="337" t="s">
        <v>346</v>
      </c>
      <c r="J37" s="342" t="s">
        <v>408</v>
      </c>
      <c r="K37" s="342" t="s">
        <v>751</v>
      </c>
      <c r="L37" s="342" t="s">
        <v>752</v>
      </c>
      <c r="M37" s="342" t="s">
        <v>753</v>
      </c>
      <c r="N37" s="342" t="s">
        <v>754</v>
      </c>
      <c r="O37" s="361" t="s">
        <v>200</v>
      </c>
      <c r="P37" s="360">
        <f>'S3 EF'!C10</f>
        <v>2.0999999999999999E-3</v>
      </c>
      <c r="Q37" s="341" t="s">
        <v>469</v>
      </c>
      <c r="R37" s="361">
        <f>Table19712[[#This Row],[Amount]]*Table19712[[#This Row],[Product carbon footprint]]</f>
        <v>0</v>
      </c>
      <c r="S37" s="341"/>
      <c r="T37" s="353" t="s">
        <v>814</v>
      </c>
    </row>
    <row r="38" spans="1:20" s="359" customFormat="1" ht="18" hidden="1" customHeight="1" x14ac:dyDescent="0.35">
      <c r="A38" s="341"/>
      <c r="B38" s="341" t="s">
        <v>201</v>
      </c>
      <c r="C38" s="337" t="s">
        <v>463</v>
      </c>
      <c r="D38" s="352" t="s">
        <v>427</v>
      </c>
      <c r="E38" s="338"/>
      <c r="F38" s="341" t="s">
        <v>401</v>
      </c>
      <c r="G38" s="342"/>
      <c r="H38" s="341"/>
      <c r="I38" s="337" t="s">
        <v>346</v>
      </c>
      <c r="J38" s="342" t="s">
        <v>408</v>
      </c>
      <c r="K38" s="342" t="s">
        <v>751</v>
      </c>
      <c r="L38" s="342" t="s">
        <v>752</v>
      </c>
      <c r="M38" s="342" t="s">
        <v>753</v>
      </c>
      <c r="N38" s="342" t="s">
        <v>754</v>
      </c>
      <c r="O38" s="361" t="s">
        <v>200</v>
      </c>
      <c r="P38" s="360">
        <f>'S3 EF'!C10</f>
        <v>2.0999999999999999E-3</v>
      </c>
      <c r="Q38" s="341" t="s">
        <v>469</v>
      </c>
      <c r="R38" s="361">
        <f>Table19712[[#This Row],[Amount]]*Table19712[[#This Row],[Product carbon footprint]]</f>
        <v>0</v>
      </c>
      <c r="S38" s="341"/>
      <c r="T38" s="353" t="s">
        <v>814</v>
      </c>
    </row>
    <row r="39" spans="1:20" s="359" customFormat="1" ht="18" hidden="1" customHeight="1" x14ac:dyDescent="0.35">
      <c r="A39" s="341"/>
      <c r="B39" s="341" t="s">
        <v>201</v>
      </c>
      <c r="C39" s="337" t="s">
        <v>463</v>
      </c>
      <c r="D39" s="352" t="s">
        <v>427</v>
      </c>
      <c r="E39" s="338"/>
      <c r="F39" s="341" t="s">
        <v>401</v>
      </c>
      <c r="G39" s="342"/>
      <c r="H39" s="341"/>
      <c r="I39" s="337" t="s">
        <v>346</v>
      </c>
      <c r="J39" s="342" t="s">
        <v>410</v>
      </c>
      <c r="K39" s="342" t="s">
        <v>751</v>
      </c>
      <c r="L39" s="342" t="s">
        <v>752</v>
      </c>
      <c r="M39" s="342" t="s">
        <v>753</v>
      </c>
      <c r="N39" s="342" t="s">
        <v>754</v>
      </c>
      <c r="O39" s="361" t="s">
        <v>200</v>
      </c>
      <c r="P39" s="360">
        <f>'S3 EF'!C10</f>
        <v>2.0999999999999999E-3</v>
      </c>
      <c r="Q39" s="341" t="s">
        <v>469</v>
      </c>
      <c r="R39" s="361">
        <f>Table19712[[#This Row],[Amount]]*Table19712[[#This Row],[Product carbon footprint]]</f>
        <v>0</v>
      </c>
      <c r="S39" s="341"/>
      <c r="T39" s="353" t="s">
        <v>814</v>
      </c>
    </row>
    <row r="40" spans="1:20" s="359" customFormat="1" ht="18" hidden="1" customHeight="1" x14ac:dyDescent="0.35">
      <c r="A40" s="341"/>
      <c r="B40" s="341" t="s">
        <v>201</v>
      </c>
      <c r="C40" s="337" t="s">
        <v>463</v>
      </c>
      <c r="D40" s="352" t="s">
        <v>376</v>
      </c>
      <c r="E40" s="338"/>
      <c r="F40" s="341" t="s">
        <v>401</v>
      </c>
      <c r="G40" s="342"/>
      <c r="H40" s="341"/>
      <c r="I40" s="337" t="s">
        <v>346</v>
      </c>
      <c r="J40" s="342" t="s">
        <v>408</v>
      </c>
      <c r="K40" s="342" t="s">
        <v>751</v>
      </c>
      <c r="L40" s="342" t="s">
        <v>752</v>
      </c>
      <c r="M40" s="342" t="s">
        <v>753</v>
      </c>
      <c r="N40" s="342" t="s">
        <v>754</v>
      </c>
      <c r="O40" s="361" t="s">
        <v>200</v>
      </c>
      <c r="P40" s="360">
        <f>'S3 EF'!C10</f>
        <v>2.0999999999999999E-3</v>
      </c>
      <c r="Q40" s="341" t="s">
        <v>469</v>
      </c>
      <c r="R40" s="361">
        <f>Table19712[[#This Row],[Amount]]*Table19712[[#This Row],[Product carbon footprint]]</f>
        <v>0</v>
      </c>
      <c r="S40" s="341"/>
      <c r="T40" s="353" t="s">
        <v>814</v>
      </c>
    </row>
    <row r="41" spans="1:20" s="359" customFormat="1" ht="18" hidden="1" customHeight="1" x14ac:dyDescent="0.35">
      <c r="A41" s="341"/>
      <c r="B41" s="341" t="s">
        <v>201</v>
      </c>
      <c r="C41" s="337" t="s">
        <v>463</v>
      </c>
      <c r="D41" s="352" t="s">
        <v>428</v>
      </c>
      <c r="E41" s="338"/>
      <c r="F41" s="341" t="s">
        <v>401</v>
      </c>
      <c r="G41" s="342"/>
      <c r="H41" s="341"/>
      <c r="I41" s="337" t="s">
        <v>346</v>
      </c>
      <c r="J41" s="342" t="s">
        <v>408</v>
      </c>
      <c r="K41" s="342" t="s">
        <v>751</v>
      </c>
      <c r="L41" s="342" t="s">
        <v>752</v>
      </c>
      <c r="M41" s="342" t="s">
        <v>753</v>
      </c>
      <c r="N41" s="342" t="s">
        <v>754</v>
      </c>
      <c r="O41" s="361" t="s">
        <v>200</v>
      </c>
      <c r="P41" s="360">
        <f>'S3 EF'!C10</f>
        <v>2.0999999999999999E-3</v>
      </c>
      <c r="Q41" s="341" t="s">
        <v>469</v>
      </c>
      <c r="R41" s="361">
        <f>Table19712[[#This Row],[Amount]]*Table19712[[#This Row],[Product carbon footprint]]</f>
        <v>0</v>
      </c>
      <c r="S41" s="341"/>
      <c r="T41" s="353" t="s">
        <v>814</v>
      </c>
    </row>
    <row r="42" spans="1:20" s="359" customFormat="1" ht="18" hidden="1" customHeight="1" x14ac:dyDescent="0.35">
      <c r="A42" s="341"/>
      <c r="B42" s="341" t="s">
        <v>201</v>
      </c>
      <c r="C42" s="337" t="s">
        <v>467</v>
      </c>
      <c r="D42" s="352" t="s">
        <v>368</v>
      </c>
      <c r="E42" s="338"/>
      <c r="F42" s="341" t="s">
        <v>401</v>
      </c>
      <c r="G42" s="342"/>
      <c r="H42" s="341"/>
      <c r="I42" s="337" t="s">
        <v>346</v>
      </c>
      <c r="J42" s="342" t="s">
        <v>408</v>
      </c>
      <c r="K42" s="342" t="s">
        <v>751</v>
      </c>
      <c r="L42" s="342" t="s">
        <v>752</v>
      </c>
      <c r="M42" s="342" t="s">
        <v>753</v>
      </c>
      <c r="N42" s="342" t="s">
        <v>754</v>
      </c>
      <c r="O42" s="361" t="s">
        <v>200</v>
      </c>
      <c r="P42" s="360">
        <f>'S3 EF'!C8</f>
        <v>2.6000000000000003E-3</v>
      </c>
      <c r="Q42" s="341" t="s">
        <v>469</v>
      </c>
      <c r="R42" s="361">
        <f>Table19712[[#This Row],[Amount]]*Table19712[[#This Row],[Product carbon footprint]]</f>
        <v>0</v>
      </c>
      <c r="S42" s="341"/>
      <c r="T42" s="353" t="s">
        <v>817</v>
      </c>
    </row>
    <row r="43" spans="1:20" s="359" customFormat="1" ht="18" hidden="1" customHeight="1" x14ac:dyDescent="0.35">
      <c r="A43" s="341"/>
      <c r="B43" s="341" t="s">
        <v>201</v>
      </c>
      <c r="C43" s="337" t="s">
        <v>467</v>
      </c>
      <c r="D43" s="352" t="s">
        <v>368</v>
      </c>
      <c r="E43" s="344"/>
      <c r="F43" s="341" t="s">
        <v>401</v>
      </c>
      <c r="G43" s="342"/>
      <c r="H43" s="341"/>
      <c r="I43" s="337" t="s">
        <v>346</v>
      </c>
      <c r="J43" s="342" t="s">
        <v>429</v>
      </c>
      <c r="K43" s="342" t="s">
        <v>751</v>
      </c>
      <c r="L43" s="342" t="s">
        <v>752</v>
      </c>
      <c r="M43" s="342" t="s">
        <v>753</v>
      </c>
      <c r="N43" s="342" t="s">
        <v>754</v>
      </c>
      <c r="O43" s="361" t="s">
        <v>200</v>
      </c>
      <c r="P43" s="360">
        <f>'S3 EF'!C8</f>
        <v>2.6000000000000003E-3</v>
      </c>
      <c r="Q43" s="341" t="s">
        <v>469</v>
      </c>
      <c r="R43" s="361">
        <f>Table19712[[#This Row],[Amount]]*Table19712[[#This Row],[Product carbon footprint]]</f>
        <v>0</v>
      </c>
      <c r="S43" s="341"/>
      <c r="T43" s="353" t="s">
        <v>817</v>
      </c>
    </row>
    <row r="44" spans="1:20" s="359" customFormat="1" ht="18" hidden="1" customHeight="1" x14ac:dyDescent="0.35">
      <c r="A44" s="341"/>
      <c r="B44" s="341" t="s">
        <v>201</v>
      </c>
      <c r="C44" s="337" t="s">
        <v>467</v>
      </c>
      <c r="D44" s="352" t="s">
        <v>430</v>
      </c>
      <c r="E44" s="344"/>
      <c r="F44" s="341" t="s">
        <v>401</v>
      </c>
      <c r="G44" s="342"/>
      <c r="H44" s="341"/>
      <c r="I44" s="337" t="s">
        <v>346</v>
      </c>
      <c r="J44" s="342" t="s">
        <v>429</v>
      </c>
      <c r="K44" s="342" t="s">
        <v>751</v>
      </c>
      <c r="L44" s="342" t="s">
        <v>752</v>
      </c>
      <c r="M44" s="342" t="s">
        <v>753</v>
      </c>
      <c r="N44" s="342" t="s">
        <v>754</v>
      </c>
      <c r="O44" s="361" t="s">
        <v>200</v>
      </c>
      <c r="P44" s="360">
        <f>'S3 EF'!C8</f>
        <v>2.6000000000000003E-3</v>
      </c>
      <c r="Q44" s="341" t="s">
        <v>469</v>
      </c>
      <c r="R44" s="361">
        <f>Table19712[[#This Row],[Amount]]*Table19712[[#This Row],[Product carbon footprint]]</f>
        <v>0</v>
      </c>
      <c r="S44" s="341"/>
      <c r="T44" s="353" t="s">
        <v>817</v>
      </c>
    </row>
    <row r="45" spans="1:20" s="359" customFormat="1" ht="18" hidden="1" customHeight="1" x14ac:dyDescent="0.35">
      <c r="A45" s="341"/>
      <c r="B45" s="341" t="s">
        <v>201</v>
      </c>
      <c r="C45" s="337" t="s">
        <v>467</v>
      </c>
      <c r="D45" s="352" t="s">
        <v>430</v>
      </c>
      <c r="E45" s="338"/>
      <c r="F45" s="341" t="s">
        <v>401</v>
      </c>
      <c r="G45" s="342"/>
      <c r="H45" s="341"/>
      <c r="I45" s="337" t="s">
        <v>346</v>
      </c>
      <c r="J45" s="342" t="s">
        <v>408</v>
      </c>
      <c r="K45" s="342" t="s">
        <v>751</v>
      </c>
      <c r="L45" s="342" t="s">
        <v>752</v>
      </c>
      <c r="M45" s="342" t="s">
        <v>753</v>
      </c>
      <c r="N45" s="342" t="s">
        <v>754</v>
      </c>
      <c r="O45" s="361" t="s">
        <v>200</v>
      </c>
      <c r="P45" s="360">
        <f>'S3 EF'!C8</f>
        <v>2.6000000000000003E-3</v>
      </c>
      <c r="Q45" s="341" t="s">
        <v>469</v>
      </c>
      <c r="R45" s="361">
        <f>Table19712[[#This Row],[Amount]]*Table19712[[#This Row],[Product carbon footprint]]</f>
        <v>0</v>
      </c>
      <c r="S45" s="341"/>
      <c r="T45" s="353" t="s">
        <v>817</v>
      </c>
    </row>
    <row r="46" spans="1:20" s="362" customFormat="1" ht="18" hidden="1" customHeight="1" x14ac:dyDescent="0.35">
      <c r="A46" s="341"/>
      <c r="B46" s="341" t="s">
        <v>201</v>
      </c>
      <c r="C46" s="337" t="s">
        <v>404</v>
      </c>
      <c r="D46" s="352" t="s">
        <v>431</v>
      </c>
      <c r="E46" s="338"/>
      <c r="F46" s="341" t="s">
        <v>401</v>
      </c>
      <c r="G46" s="342"/>
      <c r="H46" s="341"/>
      <c r="I46" s="337" t="s">
        <v>346</v>
      </c>
      <c r="J46" s="342" t="s">
        <v>418</v>
      </c>
      <c r="K46" s="342" t="s">
        <v>773</v>
      </c>
      <c r="L46" s="342" t="s">
        <v>752</v>
      </c>
      <c r="M46" s="342" t="s">
        <v>753</v>
      </c>
      <c r="N46" s="342" t="s">
        <v>755</v>
      </c>
      <c r="O46" s="361" t="s">
        <v>200</v>
      </c>
      <c r="P46" s="364">
        <f>'S3 EF'!C17</f>
        <v>0</v>
      </c>
      <c r="Q46" s="341" t="s">
        <v>469</v>
      </c>
      <c r="R46" s="361">
        <f>Table19712[[#This Row],[Amount]]*Table19712[[#This Row],[Product carbon footprint]]</f>
        <v>0</v>
      </c>
      <c r="S46" s="341"/>
      <c r="T46" s="353" t="s">
        <v>818</v>
      </c>
    </row>
    <row r="47" spans="1:20" s="362" customFormat="1" ht="18" hidden="1" customHeight="1" x14ac:dyDescent="0.35">
      <c r="A47" s="341"/>
      <c r="B47" s="341" t="s">
        <v>201</v>
      </c>
      <c r="C47" s="337" t="s">
        <v>404</v>
      </c>
      <c r="D47" s="352" t="s">
        <v>369</v>
      </c>
      <c r="E47" s="338"/>
      <c r="F47" s="341" t="s">
        <v>401</v>
      </c>
      <c r="G47" s="342"/>
      <c r="H47" s="341"/>
      <c r="I47" s="337" t="s">
        <v>346</v>
      </c>
      <c r="J47" s="342" t="s">
        <v>408</v>
      </c>
      <c r="K47" s="342" t="s">
        <v>786</v>
      </c>
      <c r="L47" s="342"/>
      <c r="M47" s="342" t="s">
        <v>481</v>
      </c>
      <c r="N47" s="342" t="s">
        <v>787</v>
      </c>
      <c r="O47" s="361" t="s">
        <v>200</v>
      </c>
      <c r="P47" s="364">
        <v>0.55800000000000005</v>
      </c>
      <c r="Q47" s="367" t="s">
        <v>475</v>
      </c>
      <c r="R47" s="361">
        <f>Table19712[[#This Row],[Amount]]*Table19712[[#This Row],[Product carbon footprint]]</f>
        <v>0</v>
      </c>
      <c r="S47" s="341" t="s">
        <v>481</v>
      </c>
      <c r="T47" s="353" t="s">
        <v>819</v>
      </c>
    </row>
    <row r="48" spans="1:20" s="362" customFormat="1" ht="18" hidden="1" customHeight="1" x14ac:dyDescent="0.35">
      <c r="A48" s="341"/>
      <c r="B48" s="341" t="s">
        <v>201</v>
      </c>
      <c r="C48" s="337" t="s">
        <v>404</v>
      </c>
      <c r="D48" s="352" t="s">
        <v>369</v>
      </c>
      <c r="E48" s="338"/>
      <c r="F48" s="341" t="s">
        <v>401</v>
      </c>
      <c r="G48" s="342"/>
      <c r="H48" s="341"/>
      <c r="I48" s="337" t="s">
        <v>346</v>
      </c>
      <c r="J48" s="342" t="s">
        <v>416</v>
      </c>
      <c r="K48" s="342" t="s">
        <v>756</v>
      </c>
      <c r="L48" s="342" t="s">
        <v>752</v>
      </c>
      <c r="M48" s="342" t="s">
        <v>753</v>
      </c>
      <c r="N48" s="342" t="s">
        <v>755</v>
      </c>
      <c r="O48" s="361" t="s">
        <v>200</v>
      </c>
      <c r="P48" s="364">
        <f>'S3 EF'!C18</f>
        <v>2.7000000000000001E-3</v>
      </c>
      <c r="Q48" s="341" t="s">
        <v>469</v>
      </c>
      <c r="R48" s="361">
        <f>Table19712[[#This Row],[Amount]]*Table19712[[#This Row],[Product carbon footprint]]</f>
        <v>0</v>
      </c>
      <c r="S48" s="341"/>
      <c r="T48" s="353" t="s">
        <v>819</v>
      </c>
    </row>
    <row r="49" spans="1:20" s="362" customFormat="1" ht="18" hidden="1" customHeight="1" x14ac:dyDescent="0.35">
      <c r="A49" s="341"/>
      <c r="B49" s="341" t="s">
        <v>201</v>
      </c>
      <c r="C49" s="337" t="s">
        <v>404</v>
      </c>
      <c r="D49" s="352" t="s">
        <v>369</v>
      </c>
      <c r="E49" s="338"/>
      <c r="F49" s="341" t="s">
        <v>401</v>
      </c>
      <c r="G49" s="342"/>
      <c r="H49" s="341"/>
      <c r="I49" s="337" t="s">
        <v>346</v>
      </c>
      <c r="J49" s="342" t="s">
        <v>403</v>
      </c>
      <c r="K49" s="342" t="s">
        <v>756</v>
      </c>
      <c r="L49" s="342" t="s">
        <v>752</v>
      </c>
      <c r="M49" s="342" t="s">
        <v>753</v>
      </c>
      <c r="N49" s="342" t="s">
        <v>755</v>
      </c>
      <c r="O49" s="361" t="s">
        <v>200</v>
      </c>
      <c r="P49" s="364">
        <f>'S3 EF'!C18</f>
        <v>2.7000000000000001E-3</v>
      </c>
      <c r="Q49" s="341" t="s">
        <v>469</v>
      </c>
      <c r="R49" s="361">
        <f>Table19712[[#This Row],[Amount]]*Table19712[[#This Row],[Product carbon footprint]]</f>
        <v>0</v>
      </c>
      <c r="S49" s="341"/>
      <c r="T49" s="353" t="s">
        <v>819</v>
      </c>
    </row>
    <row r="50" spans="1:20" s="362" customFormat="1" ht="18" hidden="1" customHeight="1" x14ac:dyDescent="0.35">
      <c r="A50" s="341"/>
      <c r="B50" s="341" t="s">
        <v>201</v>
      </c>
      <c r="C50" s="337" t="s">
        <v>404</v>
      </c>
      <c r="D50" s="350" t="s">
        <v>432</v>
      </c>
      <c r="E50" s="338"/>
      <c r="F50" s="341" t="s">
        <v>401</v>
      </c>
      <c r="G50" s="342"/>
      <c r="H50" s="341"/>
      <c r="I50" s="337" t="s">
        <v>346</v>
      </c>
      <c r="J50" s="342" t="s">
        <v>408</v>
      </c>
      <c r="K50" s="342" t="s">
        <v>756</v>
      </c>
      <c r="L50" s="342" t="s">
        <v>752</v>
      </c>
      <c r="M50" s="342" t="s">
        <v>753</v>
      </c>
      <c r="N50" s="342" t="s">
        <v>755</v>
      </c>
      <c r="O50" s="361" t="s">
        <v>200</v>
      </c>
      <c r="P50" s="364">
        <f>'S3 EF'!C18</f>
        <v>2.7000000000000001E-3</v>
      </c>
      <c r="Q50" s="341" t="s">
        <v>469</v>
      </c>
      <c r="R50" s="361">
        <f>Table19712[[#This Row],[Amount]]*Table19712[[#This Row],[Product carbon footprint]]</f>
        <v>0</v>
      </c>
      <c r="S50" s="341"/>
      <c r="T50" s="353" t="s">
        <v>819</v>
      </c>
    </row>
    <row r="51" spans="1:20" s="362" customFormat="1" ht="18" hidden="1" customHeight="1" x14ac:dyDescent="0.35">
      <c r="A51" s="341"/>
      <c r="B51" s="341" t="s">
        <v>201</v>
      </c>
      <c r="C51" s="337" t="s">
        <v>404</v>
      </c>
      <c r="D51" s="350" t="s">
        <v>432</v>
      </c>
      <c r="E51" s="338"/>
      <c r="F51" s="341" t="s">
        <v>401</v>
      </c>
      <c r="G51" s="342"/>
      <c r="H51" s="341"/>
      <c r="I51" s="337" t="s">
        <v>346</v>
      </c>
      <c r="J51" s="342" t="s">
        <v>403</v>
      </c>
      <c r="K51" s="342" t="s">
        <v>756</v>
      </c>
      <c r="L51" s="342" t="s">
        <v>752</v>
      </c>
      <c r="M51" s="342" t="s">
        <v>753</v>
      </c>
      <c r="N51" s="342" t="s">
        <v>755</v>
      </c>
      <c r="O51" s="361" t="s">
        <v>200</v>
      </c>
      <c r="P51" s="364">
        <f>'S3 EF'!C18</f>
        <v>2.7000000000000001E-3</v>
      </c>
      <c r="Q51" s="341" t="s">
        <v>469</v>
      </c>
      <c r="R51" s="361">
        <f>Table19712[[#This Row],[Amount]]*Table19712[[#This Row],[Product carbon footprint]]</f>
        <v>0</v>
      </c>
      <c r="S51" s="341"/>
      <c r="T51" s="353" t="s">
        <v>819</v>
      </c>
    </row>
    <row r="52" spans="1:20" s="362" customFormat="1" ht="18" hidden="1" customHeight="1" x14ac:dyDescent="0.35">
      <c r="A52" s="341"/>
      <c r="B52" s="341" t="s">
        <v>201</v>
      </c>
      <c r="C52" s="337" t="s">
        <v>404</v>
      </c>
      <c r="D52" s="350" t="s">
        <v>432</v>
      </c>
      <c r="E52" s="338"/>
      <c r="F52" s="341" t="s">
        <v>401</v>
      </c>
      <c r="G52" s="342"/>
      <c r="H52" s="341"/>
      <c r="I52" s="337" t="s">
        <v>346</v>
      </c>
      <c r="J52" s="342" t="s">
        <v>409</v>
      </c>
      <c r="K52" s="342" t="s">
        <v>756</v>
      </c>
      <c r="L52" s="342" t="s">
        <v>752</v>
      </c>
      <c r="M52" s="342" t="s">
        <v>753</v>
      </c>
      <c r="N52" s="342" t="s">
        <v>755</v>
      </c>
      <c r="O52" s="361" t="s">
        <v>200</v>
      </c>
      <c r="P52" s="364">
        <f>'S3 EF'!C18</f>
        <v>2.7000000000000001E-3</v>
      </c>
      <c r="Q52" s="341" t="s">
        <v>469</v>
      </c>
      <c r="R52" s="361">
        <f>Table19712[[#This Row],[Amount]]*Table19712[[#This Row],[Product carbon footprint]]</f>
        <v>0</v>
      </c>
      <c r="S52" s="341"/>
      <c r="T52" s="353" t="s">
        <v>819</v>
      </c>
    </row>
    <row r="53" spans="1:20" s="362" customFormat="1" ht="18" hidden="1" customHeight="1" x14ac:dyDescent="0.35">
      <c r="A53" s="341"/>
      <c r="B53" s="341" t="s">
        <v>201</v>
      </c>
      <c r="C53" s="337" t="s">
        <v>404</v>
      </c>
      <c r="D53" s="350" t="s">
        <v>432</v>
      </c>
      <c r="E53" s="338"/>
      <c r="F53" s="341" t="s">
        <v>401</v>
      </c>
      <c r="G53" s="342"/>
      <c r="H53" s="341"/>
      <c r="I53" s="337" t="s">
        <v>346</v>
      </c>
      <c r="J53" s="342" t="s">
        <v>416</v>
      </c>
      <c r="K53" s="342" t="s">
        <v>756</v>
      </c>
      <c r="L53" s="342" t="s">
        <v>752</v>
      </c>
      <c r="M53" s="342" t="s">
        <v>753</v>
      </c>
      <c r="N53" s="342" t="s">
        <v>755</v>
      </c>
      <c r="O53" s="361" t="s">
        <v>200</v>
      </c>
      <c r="P53" s="364">
        <f>'S3 EF'!C18</f>
        <v>2.7000000000000001E-3</v>
      </c>
      <c r="Q53" s="341" t="s">
        <v>469</v>
      </c>
      <c r="R53" s="361">
        <f>Table19712[[#This Row],[Amount]]*Table19712[[#This Row],[Product carbon footprint]]</f>
        <v>0</v>
      </c>
      <c r="S53" s="341"/>
      <c r="T53" s="353" t="s">
        <v>819</v>
      </c>
    </row>
    <row r="54" spans="1:20" s="362" customFormat="1" ht="18" hidden="1" customHeight="1" x14ac:dyDescent="0.35">
      <c r="A54" s="341"/>
      <c r="B54" s="341" t="s">
        <v>201</v>
      </c>
      <c r="C54" s="337" t="s">
        <v>404</v>
      </c>
      <c r="D54" s="350" t="s">
        <v>432</v>
      </c>
      <c r="E54" s="338"/>
      <c r="F54" s="341" t="s">
        <v>401</v>
      </c>
      <c r="G54" s="342"/>
      <c r="H54" s="341"/>
      <c r="I54" s="337" t="s">
        <v>346</v>
      </c>
      <c r="J54" s="342" t="s">
        <v>407</v>
      </c>
      <c r="K54" s="342" t="s">
        <v>756</v>
      </c>
      <c r="L54" s="342" t="s">
        <v>752</v>
      </c>
      <c r="M54" s="342" t="s">
        <v>753</v>
      </c>
      <c r="N54" s="342" t="s">
        <v>755</v>
      </c>
      <c r="O54" s="361" t="s">
        <v>200</v>
      </c>
      <c r="P54" s="364">
        <f>'S3 EF'!C18</f>
        <v>2.7000000000000001E-3</v>
      </c>
      <c r="Q54" s="341" t="s">
        <v>469</v>
      </c>
      <c r="R54" s="361">
        <f>Table19712[[#This Row],[Amount]]*Table19712[[#This Row],[Product carbon footprint]]</f>
        <v>0</v>
      </c>
      <c r="S54" s="341"/>
      <c r="T54" s="353" t="s">
        <v>819</v>
      </c>
    </row>
    <row r="55" spans="1:20" s="362" customFormat="1" ht="18" hidden="1" customHeight="1" x14ac:dyDescent="0.35">
      <c r="A55" s="341"/>
      <c r="B55" s="341" t="s">
        <v>201</v>
      </c>
      <c r="C55" s="337" t="s">
        <v>463</v>
      </c>
      <c r="D55" s="350" t="s">
        <v>367</v>
      </c>
      <c r="E55" s="338"/>
      <c r="F55" s="341" t="s">
        <v>401</v>
      </c>
      <c r="G55" s="342"/>
      <c r="H55" s="341"/>
      <c r="I55" s="337" t="s">
        <v>346</v>
      </c>
      <c r="J55" s="342" t="s">
        <v>408</v>
      </c>
      <c r="K55" s="342" t="s">
        <v>772</v>
      </c>
      <c r="L55" s="342" t="s">
        <v>752</v>
      </c>
      <c r="M55" s="342" t="s">
        <v>753</v>
      </c>
      <c r="N55" s="342" t="s">
        <v>755</v>
      </c>
      <c r="O55" s="361" t="s">
        <v>200</v>
      </c>
      <c r="P55" s="364">
        <f>'S3 EF'!C7</f>
        <v>2.6000000000000003E-3</v>
      </c>
      <c r="Q55" s="341" t="s">
        <v>469</v>
      </c>
      <c r="R55" s="361">
        <f>Table19712[[#This Row],[Amount]]*Table19712[[#This Row],[Product carbon footprint]]</f>
        <v>0</v>
      </c>
      <c r="S55" s="341"/>
      <c r="T55" s="353" t="s">
        <v>814</v>
      </c>
    </row>
    <row r="56" spans="1:20" s="362" customFormat="1" ht="18" hidden="1" customHeight="1" x14ac:dyDescent="0.35">
      <c r="A56" s="341"/>
      <c r="B56" s="341" t="s">
        <v>201</v>
      </c>
      <c r="C56" s="337" t="s">
        <v>465</v>
      </c>
      <c r="D56" s="352" t="s">
        <v>370</v>
      </c>
      <c r="E56" s="338"/>
      <c r="F56" s="341" t="s">
        <v>401</v>
      </c>
      <c r="G56" s="342"/>
      <c r="H56" s="341"/>
      <c r="I56" s="337" t="s">
        <v>346</v>
      </c>
      <c r="J56" s="342" t="s">
        <v>403</v>
      </c>
      <c r="K56" s="342" t="s">
        <v>759</v>
      </c>
      <c r="L56" s="342" t="s">
        <v>752</v>
      </c>
      <c r="M56" s="342" t="s">
        <v>753</v>
      </c>
      <c r="N56" s="342" t="s">
        <v>755</v>
      </c>
      <c r="O56" s="361" t="s">
        <v>200</v>
      </c>
      <c r="P56" s="364">
        <f>'S3 EF'!C25</f>
        <v>1.8E-3</v>
      </c>
      <c r="Q56" s="341" t="s">
        <v>469</v>
      </c>
      <c r="R56" s="361">
        <f>Table19712[[#This Row],[Amount]]*Table19712[[#This Row],[Product carbon footprint]]</f>
        <v>0</v>
      </c>
      <c r="S56" s="341"/>
      <c r="T56" s="353" t="s">
        <v>820</v>
      </c>
    </row>
    <row r="57" spans="1:20" s="362" customFormat="1" ht="18" hidden="1" customHeight="1" x14ac:dyDescent="0.35">
      <c r="A57" s="341"/>
      <c r="B57" s="341" t="s">
        <v>201</v>
      </c>
      <c r="C57" s="337" t="s">
        <v>465</v>
      </c>
      <c r="D57" s="352" t="s">
        <v>370</v>
      </c>
      <c r="E57" s="338"/>
      <c r="F57" s="341" t="s">
        <v>401</v>
      </c>
      <c r="G57" s="345"/>
      <c r="H57" s="346"/>
      <c r="I57" s="347" t="s">
        <v>346</v>
      </c>
      <c r="J57" s="343" t="s">
        <v>411</v>
      </c>
      <c r="K57" s="343" t="s">
        <v>760</v>
      </c>
      <c r="L57" s="343" t="s">
        <v>752</v>
      </c>
      <c r="M57" s="343" t="s">
        <v>753</v>
      </c>
      <c r="N57" s="343" t="s">
        <v>755</v>
      </c>
      <c r="O57" s="361" t="s">
        <v>200</v>
      </c>
      <c r="P57" s="364">
        <f>'S3 EF'!C25</f>
        <v>1.8E-3</v>
      </c>
      <c r="Q57" s="341" t="s">
        <v>469</v>
      </c>
      <c r="R57" s="361">
        <f>Table19712[[#This Row],[Amount]]*Table19712[[#This Row],[Product carbon footprint]]</f>
        <v>0</v>
      </c>
      <c r="S57" s="341"/>
      <c r="T57" s="353" t="s">
        <v>820</v>
      </c>
    </row>
    <row r="58" spans="1:20" s="362" customFormat="1" ht="18" hidden="1" customHeight="1" x14ac:dyDescent="0.35">
      <c r="A58" s="341"/>
      <c r="B58" s="341" t="s">
        <v>201</v>
      </c>
      <c r="C58" s="337" t="s">
        <v>465</v>
      </c>
      <c r="D58" s="352" t="s">
        <v>370</v>
      </c>
      <c r="E58" s="338"/>
      <c r="F58" s="341" t="s">
        <v>401</v>
      </c>
      <c r="G58" s="342"/>
      <c r="H58" s="341"/>
      <c r="I58" s="337" t="s">
        <v>346</v>
      </c>
      <c r="J58" s="342" t="s">
        <v>407</v>
      </c>
      <c r="K58" s="342" t="s">
        <v>759</v>
      </c>
      <c r="L58" s="342" t="s">
        <v>752</v>
      </c>
      <c r="M58" s="342" t="s">
        <v>753</v>
      </c>
      <c r="N58" s="342" t="s">
        <v>755</v>
      </c>
      <c r="O58" s="361" t="s">
        <v>200</v>
      </c>
      <c r="P58" s="364">
        <v>14.8</v>
      </c>
      <c r="Q58" s="341" t="s">
        <v>482</v>
      </c>
      <c r="R58" s="361">
        <f>Table19712[[#This Row],[Amount]]*Table19712[[#This Row],[Product carbon footprint]]</f>
        <v>0</v>
      </c>
      <c r="S58" s="341" t="s">
        <v>483</v>
      </c>
      <c r="T58" s="353" t="s">
        <v>820</v>
      </c>
    </row>
    <row r="59" spans="1:20" s="362" customFormat="1" ht="18" hidden="1" customHeight="1" x14ac:dyDescent="0.35">
      <c r="A59" s="341"/>
      <c r="B59" s="341" t="s">
        <v>201</v>
      </c>
      <c r="C59" s="337" t="s">
        <v>465</v>
      </c>
      <c r="D59" s="353" t="s">
        <v>433</v>
      </c>
      <c r="E59" s="338"/>
      <c r="F59" s="341" t="s">
        <v>401</v>
      </c>
      <c r="G59" s="342"/>
      <c r="H59" s="341"/>
      <c r="I59" s="337" t="s">
        <v>346</v>
      </c>
      <c r="J59" s="342" t="s">
        <v>403</v>
      </c>
      <c r="K59" s="342" t="s">
        <v>759</v>
      </c>
      <c r="L59" s="342" t="s">
        <v>752</v>
      </c>
      <c r="M59" s="342" t="s">
        <v>753</v>
      </c>
      <c r="N59" s="342" t="s">
        <v>755</v>
      </c>
      <c r="O59" s="361" t="s">
        <v>200</v>
      </c>
      <c r="P59" s="364">
        <f>'S3 EF'!C25</f>
        <v>1.8E-3</v>
      </c>
      <c r="Q59" s="341" t="s">
        <v>469</v>
      </c>
      <c r="R59" s="361">
        <f>Table19712[[#This Row],[Amount]]*Table19712[[#This Row],[Product carbon footprint]]</f>
        <v>0</v>
      </c>
      <c r="S59" s="341"/>
      <c r="T59" s="353" t="s">
        <v>820</v>
      </c>
    </row>
    <row r="60" spans="1:20" s="362" customFormat="1" ht="18" hidden="1" customHeight="1" x14ac:dyDescent="0.35">
      <c r="A60" s="341"/>
      <c r="B60" s="341" t="s">
        <v>201</v>
      </c>
      <c r="C60" s="337" t="s">
        <v>465</v>
      </c>
      <c r="D60" s="353" t="s">
        <v>433</v>
      </c>
      <c r="E60" s="338"/>
      <c r="F60" s="341" t="s">
        <v>401</v>
      </c>
      <c r="G60" s="342"/>
      <c r="H60" s="341"/>
      <c r="I60" s="337" t="s">
        <v>346</v>
      </c>
      <c r="J60" s="342" t="s">
        <v>407</v>
      </c>
      <c r="K60" s="342" t="s">
        <v>759</v>
      </c>
      <c r="L60" s="342" t="s">
        <v>752</v>
      </c>
      <c r="M60" s="342" t="s">
        <v>753</v>
      </c>
      <c r="N60" s="342" t="s">
        <v>755</v>
      </c>
      <c r="O60" s="361" t="s">
        <v>200</v>
      </c>
      <c r="P60" s="364">
        <v>14.8</v>
      </c>
      <c r="Q60" s="341" t="s">
        <v>482</v>
      </c>
      <c r="R60" s="361">
        <f>Table19712[[#This Row],[Amount]]*Table19712[[#This Row],[Product carbon footprint]]</f>
        <v>0</v>
      </c>
      <c r="S60" s="341" t="s">
        <v>483</v>
      </c>
      <c r="T60" s="353" t="s">
        <v>820</v>
      </c>
    </row>
    <row r="61" spans="1:20" s="362" customFormat="1" ht="18" hidden="1" customHeight="1" x14ac:dyDescent="0.35">
      <c r="A61" s="341"/>
      <c r="B61" s="341" t="s">
        <v>201</v>
      </c>
      <c r="C61" s="337" t="s">
        <v>464</v>
      </c>
      <c r="D61" s="350" t="s">
        <v>389</v>
      </c>
      <c r="E61" s="338"/>
      <c r="F61" s="341" t="s">
        <v>401</v>
      </c>
      <c r="G61" s="342"/>
      <c r="H61" s="341"/>
      <c r="I61" s="337" t="s">
        <v>346</v>
      </c>
      <c r="J61" s="342" t="s">
        <v>405</v>
      </c>
      <c r="K61" s="342" t="s">
        <v>772</v>
      </c>
      <c r="L61" s="342" t="s">
        <v>752</v>
      </c>
      <c r="M61" s="342" t="s">
        <v>753</v>
      </c>
      <c r="N61" s="342" t="s">
        <v>755</v>
      </c>
      <c r="O61" s="361" t="s">
        <v>200</v>
      </c>
      <c r="P61" s="364">
        <f>'S3 EF'!C32</f>
        <v>2.6000000000000003E-3</v>
      </c>
      <c r="Q61" s="341" t="s">
        <v>469</v>
      </c>
      <c r="R61" s="361">
        <f>Table19712[[#This Row],[Amount]]*Table19712[[#This Row],[Product carbon footprint]]</f>
        <v>0</v>
      </c>
      <c r="S61" s="341"/>
      <c r="T61" s="353" t="s">
        <v>821</v>
      </c>
    </row>
    <row r="62" spans="1:20" s="362" customFormat="1" ht="18" hidden="1" customHeight="1" x14ac:dyDescent="0.35">
      <c r="A62" s="341"/>
      <c r="B62" s="341" t="s">
        <v>201</v>
      </c>
      <c r="C62" s="337" t="s">
        <v>464</v>
      </c>
      <c r="D62" s="353" t="s">
        <v>434</v>
      </c>
      <c r="E62" s="338"/>
      <c r="F62" s="341" t="s">
        <v>401</v>
      </c>
      <c r="G62" s="342"/>
      <c r="H62" s="341"/>
      <c r="I62" s="337" t="s">
        <v>346</v>
      </c>
      <c r="J62" s="342" t="s">
        <v>405</v>
      </c>
      <c r="K62" s="342" t="s">
        <v>772</v>
      </c>
      <c r="L62" s="342" t="s">
        <v>752</v>
      </c>
      <c r="M62" s="342" t="s">
        <v>753</v>
      </c>
      <c r="N62" s="342" t="s">
        <v>755</v>
      </c>
      <c r="O62" s="361" t="s">
        <v>200</v>
      </c>
      <c r="P62" s="364">
        <f>'S3 EF'!C32</f>
        <v>2.6000000000000003E-3</v>
      </c>
      <c r="Q62" s="341" t="s">
        <v>469</v>
      </c>
      <c r="R62" s="361">
        <f>Table19712[[#This Row],[Amount]]*Table19712[[#This Row],[Product carbon footprint]]</f>
        <v>0</v>
      </c>
      <c r="S62" s="341"/>
      <c r="T62" s="353" t="s">
        <v>821</v>
      </c>
    </row>
    <row r="63" spans="1:20" s="362" customFormat="1" ht="18" hidden="1" customHeight="1" x14ac:dyDescent="0.35">
      <c r="A63" s="341"/>
      <c r="B63" s="341" t="s">
        <v>201</v>
      </c>
      <c r="C63" s="337" t="s">
        <v>404</v>
      </c>
      <c r="D63" s="353" t="s">
        <v>395</v>
      </c>
      <c r="E63" s="338"/>
      <c r="F63" s="341" t="s">
        <v>401</v>
      </c>
      <c r="G63" s="342"/>
      <c r="H63" s="341"/>
      <c r="I63" s="337" t="s">
        <v>346</v>
      </c>
      <c r="J63" s="342" t="s">
        <v>410</v>
      </c>
      <c r="K63" s="339" t="s">
        <v>829</v>
      </c>
      <c r="L63" s="342" t="s">
        <v>752</v>
      </c>
      <c r="M63" s="342" t="s">
        <v>753</v>
      </c>
      <c r="N63" s="342" t="s">
        <v>755</v>
      </c>
      <c r="O63" s="361" t="s">
        <v>200</v>
      </c>
      <c r="P63" s="364">
        <f>'S3 EF'!C77</f>
        <v>0</v>
      </c>
      <c r="Q63" s="341" t="s">
        <v>469</v>
      </c>
      <c r="R63" s="361">
        <f>Table19712[[#This Row],[Amount]]*Table19712[[#This Row],[Product carbon footprint]]</f>
        <v>0</v>
      </c>
      <c r="S63" s="341"/>
      <c r="T63" s="353" t="s">
        <v>822</v>
      </c>
    </row>
    <row r="64" spans="1:20" s="362" customFormat="1" ht="18" hidden="1" customHeight="1" x14ac:dyDescent="0.35">
      <c r="A64" s="341"/>
      <c r="B64" s="341" t="s">
        <v>201</v>
      </c>
      <c r="C64" s="337" t="s">
        <v>404</v>
      </c>
      <c r="D64" s="353" t="s">
        <v>435</v>
      </c>
      <c r="E64" s="338"/>
      <c r="F64" s="341" t="s">
        <v>401</v>
      </c>
      <c r="G64" s="342"/>
      <c r="H64" s="341"/>
      <c r="I64" s="337" t="s">
        <v>346</v>
      </c>
      <c r="J64" s="342" t="s">
        <v>410</v>
      </c>
      <c r="K64" s="339" t="s">
        <v>786</v>
      </c>
      <c r="L64" s="342"/>
      <c r="M64" s="342" t="s">
        <v>476</v>
      </c>
      <c r="N64" s="342" t="s">
        <v>787</v>
      </c>
      <c r="O64" s="361" t="s">
        <v>200</v>
      </c>
      <c r="P64" s="364">
        <v>5.0999999999999997E-2</v>
      </c>
      <c r="Q64" s="367" t="s">
        <v>475</v>
      </c>
      <c r="R64" s="361">
        <f>Table19712[[#This Row],[Amount]]*Table19712[[#This Row],[Product carbon footprint]]</f>
        <v>0</v>
      </c>
      <c r="S64" s="341" t="s">
        <v>476</v>
      </c>
      <c r="T64" s="353" t="s">
        <v>823</v>
      </c>
    </row>
    <row r="65" spans="1:20" s="362" customFormat="1" ht="18" customHeight="1" x14ac:dyDescent="0.35">
      <c r="A65" s="341"/>
      <c r="B65" s="341" t="s">
        <v>201</v>
      </c>
      <c r="C65" s="337" t="s">
        <v>404</v>
      </c>
      <c r="D65" s="353" t="s">
        <v>436</v>
      </c>
      <c r="E65" s="344"/>
      <c r="F65" s="341" t="s">
        <v>401</v>
      </c>
      <c r="G65" s="342"/>
      <c r="H65" s="341"/>
      <c r="I65" s="337" t="s">
        <v>346</v>
      </c>
      <c r="J65" s="342" t="s">
        <v>418</v>
      </c>
      <c r="K65" s="342" t="s">
        <v>774</v>
      </c>
      <c r="L65" s="342" t="s">
        <v>752</v>
      </c>
      <c r="M65" s="342" t="s">
        <v>775</v>
      </c>
      <c r="N65" s="342" t="s">
        <v>755</v>
      </c>
      <c r="O65" s="340" t="s">
        <v>32</v>
      </c>
      <c r="P65" s="361"/>
      <c r="Q65" s="341"/>
      <c r="R65" s="361">
        <f>Table19712[[#This Row],[Amount]]*Table19712[[#This Row],[Product carbon footprint]]</f>
        <v>0</v>
      </c>
      <c r="S65" s="341"/>
      <c r="T65" s="353" t="s">
        <v>824</v>
      </c>
    </row>
    <row r="66" spans="1:20" s="362" customFormat="1" ht="18" customHeight="1" x14ac:dyDescent="0.35">
      <c r="A66" s="341"/>
      <c r="B66" s="341" t="s">
        <v>201</v>
      </c>
      <c r="C66" s="337" t="s">
        <v>465</v>
      </c>
      <c r="D66" s="350" t="s">
        <v>381</v>
      </c>
      <c r="E66" s="338"/>
      <c r="F66" s="341" t="s">
        <v>401</v>
      </c>
      <c r="G66" s="342"/>
      <c r="H66" s="341"/>
      <c r="I66" s="337" t="s">
        <v>346</v>
      </c>
      <c r="J66" s="339" t="s">
        <v>412</v>
      </c>
      <c r="K66" s="339" t="s">
        <v>776</v>
      </c>
      <c r="L66" s="339" t="s">
        <v>752</v>
      </c>
      <c r="M66" s="339" t="s">
        <v>777</v>
      </c>
      <c r="N66" s="339" t="s">
        <v>755</v>
      </c>
      <c r="O66" s="340" t="s">
        <v>32</v>
      </c>
      <c r="P66" s="361"/>
      <c r="Q66" s="341"/>
      <c r="R66" s="361">
        <f>Table19712[[#This Row],[Amount]]*Table19712[[#This Row],[Product carbon footprint]]</f>
        <v>0</v>
      </c>
      <c r="S66" s="341"/>
      <c r="T66" s="353" t="s">
        <v>825</v>
      </c>
    </row>
    <row r="67" spans="1:20" s="362" customFormat="1" ht="18" customHeight="1" x14ac:dyDescent="0.35">
      <c r="A67" s="341"/>
      <c r="B67" s="341" t="s">
        <v>201</v>
      </c>
      <c r="C67" s="337" t="s">
        <v>465</v>
      </c>
      <c r="D67" s="350" t="s">
        <v>437</v>
      </c>
      <c r="E67" s="338"/>
      <c r="F67" s="341" t="s">
        <v>401</v>
      </c>
      <c r="G67" s="342"/>
      <c r="H67" s="341"/>
      <c r="I67" s="337" t="s">
        <v>346</v>
      </c>
      <c r="J67" s="339" t="s">
        <v>412</v>
      </c>
      <c r="K67" s="339" t="s">
        <v>776</v>
      </c>
      <c r="L67" s="339" t="s">
        <v>752</v>
      </c>
      <c r="M67" s="339" t="s">
        <v>777</v>
      </c>
      <c r="N67" s="339" t="s">
        <v>755</v>
      </c>
      <c r="O67" s="340" t="s">
        <v>32</v>
      </c>
      <c r="P67" s="361"/>
      <c r="Q67" s="341"/>
      <c r="R67" s="361">
        <f>Table19712[[#This Row],[Amount]]*Table19712[[#This Row],[Product carbon footprint]]</f>
        <v>0</v>
      </c>
      <c r="S67" s="341"/>
      <c r="T67" s="353" t="s">
        <v>825</v>
      </c>
    </row>
    <row r="68" spans="1:20" s="362" customFormat="1" ht="18" hidden="1" customHeight="1" x14ac:dyDescent="0.35">
      <c r="A68" s="341"/>
      <c r="B68" s="341" t="s">
        <v>201</v>
      </c>
      <c r="C68" s="337" t="s">
        <v>404</v>
      </c>
      <c r="D68" s="350" t="s">
        <v>394</v>
      </c>
      <c r="E68" s="338"/>
      <c r="F68" s="341" t="s">
        <v>401</v>
      </c>
      <c r="G68" s="342"/>
      <c r="H68" s="341"/>
      <c r="I68" s="337" t="s">
        <v>346</v>
      </c>
      <c r="J68" s="342" t="s">
        <v>418</v>
      </c>
      <c r="K68" s="342" t="s">
        <v>778</v>
      </c>
      <c r="L68" s="342" t="s">
        <v>752</v>
      </c>
      <c r="M68" s="342" t="s">
        <v>779</v>
      </c>
      <c r="N68" s="342" t="s">
        <v>755</v>
      </c>
      <c r="O68" s="361" t="s">
        <v>200</v>
      </c>
      <c r="P68" s="364">
        <f>'S3 EF'!C91</f>
        <v>0</v>
      </c>
      <c r="Q68" s="341" t="s">
        <v>469</v>
      </c>
      <c r="R68" s="361">
        <f>Table19712[[#This Row],[Amount]]*Table19712[[#This Row],[Product carbon footprint]]</f>
        <v>0</v>
      </c>
      <c r="S68" s="341"/>
      <c r="T68" s="353" t="s">
        <v>826</v>
      </c>
    </row>
    <row r="69" spans="1:20" s="362" customFormat="1" ht="18" hidden="1" customHeight="1" x14ac:dyDescent="0.35">
      <c r="A69" s="341"/>
      <c r="B69" s="341" t="s">
        <v>201</v>
      </c>
      <c r="C69" s="337" t="s">
        <v>404</v>
      </c>
      <c r="D69" s="350" t="s">
        <v>438</v>
      </c>
      <c r="E69" s="338"/>
      <c r="F69" s="341" t="s">
        <v>401</v>
      </c>
      <c r="G69" s="342"/>
      <c r="H69" s="341"/>
      <c r="I69" s="337" t="s">
        <v>346</v>
      </c>
      <c r="J69" s="342" t="s">
        <v>418</v>
      </c>
      <c r="K69" s="342" t="s">
        <v>778</v>
      </c>
      <c r="L69" s="342" t="s">
        <v>752</v>
      </c>
      <c r="M69" s="342" t="s">
        <v>779</v>
      </c>
      <c r="N69" s="342" t="s">
        <v>755</v>
      </c>
      <c r="O69" s="361" t="s">
        <v>200</v>
      </c>
      <c r="P69" s="364">
        <f>'S3 EF'!C91</f>
        <v>0</v>
      </c>
      <c r="Q69" s="341" t="s">
        <v>469</v>
      </c>
      <c r="R69" s="361">
        <f>Table19712[[#This Row],[Amount]]*Table19712[[#This Row],[Product carbon footprint]]</f>
        <v>0</v>
      </c>
      <c r="S69" s="341"/>
      <c r="T69" s="353" t="s">
        <v>826</v>
      </c>
    </row>
    <row r="70" spans="1:20" s="362" customFormat="1" ht="18" hidden="1" customHeight="1" x14ac:dyDescent="0.35">
      <c r="A70" s="341"/>
      <c r="B70" s="341" t="s">
        <v>201</v>
      </c>
      <c r="C70" s="337" t="s">
        <v>404</v>
      </c>
      <c r="D70" s="350" t="s">
        <v>366</v>
      </c>
      <c r="E70" s="338"/>
      <c r="F70" s="341" t="s">
        <v>401</v>
      </c>
      <c r="G70" s="342"/>
      <c r="H70" s="341"/>
      <c r="I70" s="337" t="s">
        <v>346</v>
      </c>
      <c r="J70" s="342" t="s">
        <v>418</v>
      </c>
      <c r="K70" s="342" t="s">
        <v>778</v>
      </c>
      <c r="L70" s="342" t="s">
        <v>752</v>
      </c>
      <c r="M70" s="342" t="s">
        <v>779</v>
      </c>
      <c r="N70" s="342" t="s">
        <v>755</v>
      </c>
      <c r="O70" s="361" t="s">
        <v>200</v>
      </c>
      <c r="P70" s="364">
        <f>'S3 EF'!C91</f>
        <v>0</v>
      </c>
      <c r="Q70" s="341" t="s">
        <v>469</v>
      </c>
      <c r="R70" s="361">
        <f>Table19712[[#This Row],[Amount]]*Table19712[[#This Row],[Product carbon footprint]]</f>
        <v>0</v>
      </c>
      <c r="S70" s="341"/>
      <c r="T70" s="353" t="s">
        <v>826</v>
      </c>
    </row>
    <row r="71" spans="1:20" s="362" customFormat="1" ht="18" hidden="1" customHeight="1" x14ac:dyDescent="0.35">
      <c r="A71" s="341"/>
      <c r="B71" s="341" t="s">
        <v>201</v>
      </c>
      <c r="C71" s="337" t="s">
        <v>404</v>
      </c>
      <c r="D71" s="350" t="s">
        <v>439</v>
      </c>
      <c r="E71" s="338"/>
      <c r="F71" s="341" t="s">
        <v>401</v>
      </c>
      <c r="G71" s="342"/>
      <c r="H71" s="341"/>
      <c r="I71" s="337" t="s">
        <v>346</v>
      </c>
      <c r="J71" s="342" t="s">
        <v>418</v>
      </c>
      <c r="K71" s="342" t="s">
        <v>778</v>
      </c>
      <c r="L71" s="342" t="s">
        <v>752</v>
      </c>
      <c r="M71" s="342" t="s">
        <v>779</v>
      </c>
      <c r="N71" s="342" t="s">
        <v>755</v>
      </c>
      <c r="O71" s="361" t="s">
        <v>200</v>
      </c>
      <c r="P71" s="364">
        <f>'S3 EF'!C91</f>
        <v>0</v>
      </c>
      <c r="Q71" s="341" t="s">
        <v>469</v>
      </c>
      <c r="R71" s="361">
        <f>Table19712[[#This Row],[Amount]]*Table19712[[#This Row],[Product carbon footprint]]</f>
        <v>0</v>
      </c>
      <c r="S71" s="341"/>
      <c r="T71" s="353" t="s">
        <v>826</v>
      </c>
    </row>
    <row r="72" spans="1:20" s="362" customFormat="1" ht="18" hidden="1" customHeight="1" x14ac:dyDescent="0.35">
      <c r="A72" s="341"/>
      <c r="B72" s="341" t="s">
        <v>201</v>
      </c>
      <c r="C72" s="337" t="s">
        <v>466</v>
      </c>
      <c r="D72" s="353" t="s">
        <v>360</v>
      </c>
      <c r="E72" s="338"/>
      <c r="F72" s="341" t="s">
        <v>401</v>
      </c>
      <c r="G72" s="342"/>
      <c r="H72" s="341"/>
      <c r="I72" s="337" t="s">
        <v>346</v>
      </c>
      <c r="J72" s="342" t="s">
        <v>418</v>
      </c>
      <c r="K72" s="342" t="s">
        <v>761</v>
      </c>
      <c r="L72" s="342" t="s">
        <v>752</v>
      </c>
      <c r="M72" s="342" t="s">
        <v>753</v>
      </c>
      <c r="N72" s="342" t="s">
        <v>755</v>
      </c>
      <c r="O72" s="361" t="s">
        <v>200</v>
      </c>
      <c r="P72" s="364">
        <f>'S3 EF'!C78</f>
        <v>4.5000000000000005E-3</v>
      </c>
      <c r="Q72" s="341" t="s">
        <v>469</v>
      </c>
      <c r="R72" s="361">
        <f>Table19712[[#This Row],[Amount]]*Table19712[[#This Row],[Product carbon footprint]]</f>
        <v>0</v>
      </c>
      <c r="S72" s="341"/>
      <c r="T72" s="353" t="s">
        <v>796</v>
      </c>
    </row>
    <row r="73" spans="1:20" s="362" customFormat="1" ht="18" hidden="1" customHeight="1" x14ac:dyDescent="0.35">
      <c r="A73" s="341"/>
      <c r="B73" s="341" t="s">
        <v>201</v>
      </c>
      <c r="C73" s="337" t="s">
        <v>466</v>
      </c>
      <c r="D73" s="350" t="s">
        <v>360</v>
      </c>
      <c r="E73" s="338"/>
      <c r="F73" s="341" t="s">
        <v>401</v>
      </c>
      <c r="G73" s="342"/>
      <c r="H73" s="341"/>
      <c r="I73" s="337" t="s">
        <v>346</v>
      </c>
      <c r="J73" s="342" t="s">
        <v>408</v>
      </c>
      <c r="K73" s="342" t="s">
        <v>761</v>
      </c>
      <c r="L73" s="342" t="s">
        <v>752</v>
      </c>
      <c r="M73" s="342" t="s">
        <v>753</v>
      </c>
      <c r="N73" s="342" t="s">
        <v>755</v>
      </c>
      <c r="O73" s="361" t="s">
        <v>200</v>
      </c>
      <c r="P73" s="364">
        <f>'S3 EF'!C78</f>
        <v>4.5000000000000005E-3</v>
      </c>
      <c r="Q73" s="341" t="s">
        <v>469</v>
      </c>
      <c r="R73" s="361">
        <f>Table19712[[#This Row],[Amount]]*Table19712[[#This Row],[Product carbon footprint]]</f>
        <v>0</v>
      </c>
      <c r="S73" s="341"/>
      <c r="T73" s="353" t="s">
        <v>796</v>
      </c>
    </row>
    <row r="74" spans="1:20" s="362" customFormat="1" ht="18" hidden="1" customHeight="1" x14ac:dyDescent="0.35">
      <c r="A74" s="341"/>
      <c r="B74" s="341" t="s">
        <v>201</v>
      </c>
      <c r="C74" s="337" t="s">
        <v>466</v>
      </c>
      <c r="D74" s="350" t="s">
        <v>360</v>
      </c>
      <c r="E74" s="338"/>
      <c r="F74" s="341" t="s">
        <v>401</v>
      </c>
      <c r="G74" s="342"/>
      <c r="H74" s="341"/>
      <c r="I74" s="337" t="s">
        <v>346</v>
      </c>
      <c r="J74" s="342" t="s">
        <v>440</v>
      </c>
      <c r="K74" s="342" t="s">
        <v>762</v>
      </c>
      <c r="L74" s="342" t="s">
        <v>752</v>
      </c>
      <c r="M74" s="342" t="s">
        <v>758</v>
      </c>
      <c r="N74" s="342" t="s">
        <v>755</v>
      </c>
      <c r="O74" s="361" t="s">
        <v>200</v>
      </c>
      <c r="P74" s="364">
        <f>'S3 EF'!C78</f>
        <v>4.5000000000000005E-3</v>
      </c>
      <c r="Q74" s="341" t="s">
        <v>469</v>
      </c>
      <c r="R74" s="361">
        <f>Table19712[[#This Row],[Amount]]*Table19712[[#This Row],[Product carbon footprint]]</f>
        <v>0</v>
      </c>
      <c r="S74" s="341"/>
      <c r="T74" s="353" t="s">
        <v>796</v>
      </c>
    </row>
    <row r="75" spans="1:20" s="362" customFormat="1" ht="18" hidden="1" customHeight="1" x14ac:dyDescent="0.35">
      <c r="A75" s="341"/>
      <c r="B75" s="341" t="s">
        <v>201</v>
      </c>
      <c r="C75" s="337" t="s">
        <v>466</v>
      </c>
      <c r="D75" s="350" t="s">
        <v>360</v>
      </c>
      <c r="E75" s="344"/>
      <c r="F75" s="341" t="s">
        <v>401</v>
      </c>
      <c r="G75" s="342"/>
      <c r="H75" s="341"/>
      <c r="I75" s="337" t="s">
        <v>346</v>
      </c>
      <c r="J75" s="342" t="s">
        <v>410</v>
      </c>
      <c r="K75" s="342" t="s">
        <v>761</v>
      </c>
      <c r="L75" s="342" t="s">
        <v>752</v>
      </c>
      <c r="M75" s="342" t="s">
        <v>753</v>
      </c>
      <c r="N75" s="342" t="s">
        <v>755</v>
      </c>
      <c r="O75" s="361" t="s">
        <v>200</v>
      </c>
      <c r="P75" s="364">
        <f>'S3 EF'!C78</f>
        <v>4.5000000000000005E-3</v>
      </c>
      <c r="Q75" s="341" t="s">
        <v>469</v>
      </c>
      <c r="R75" s="361">
        <f>Table19712[[#This Row],[Amount]]*Table19712[[#This Row],[Product carbon footprint]]</f>
        <v>0</v>
      </c>
      <c r="S75" s="341"/>
      <c r="T75" s="353" t="s">
        <v>796</v>
      </c>
    </row>
    <row r="76" spans="1:20" s="362" customFormat="1" ht="18" hidden="1" customHeight="1" x14ac:dyDescent="0.35">
      <c r="A76" s="341"/>
      <c r="B76" s="341" t="s">
        <v>201</v>
      </c>
      <c r="C76" s="337" t="s">
        <v>466</v>
      </c>
      <c r="D76" s="350" t="s">
        <v>360</v>
      </c>
      <c r="E76" s="338"/>
      <c r="F76" s="341" t="s">
        <v>401</v>
      </c>
      <c r="G76" s="342"/>
      <c r="H76" s="341"/>
      <c r="I76" s="337" t="s">
        <v>346</v>
      </c>
      <c r="J76" s="342" t="s">
        <v>441</v>
      </c>
      <c r="K76" s="342" t="s">
        <v>761</v>
      </c>
      <c r="L76" s="342" t="s">
        <v>752</v>
      </c>
      <c r="M76" s="342" t="s">
        <v>753</v>
      </c>
      <c r="N76" s="342" t="s">
        <v>755</v>
      </c>
      <c r="O76" s="361" t="s">
        <v>200</v>
      </c>
      <c r="P76" s="364">
        <f>'S3 EF'!C78</f>
        <v>4.5000000000000005E-3</v>
      </c>
      <c r="Q76" s="341" t="s">
        <v>469</v>
      </c>
      <c r="R76" s="361">
        <f>Table19712[[#This Row],[Amount]]*Table19712[[#This Row],[Product carbon footprint]]</f>
        <v>0</v>
      </c>
      <c r="S76" s="341"/>
      <c r="T76" s="353" t="s">
        <v>796</v>
      </c>
    </row>
    <row r="77" spans="1:20" s="362" customFormat="1" ht="18" hidden="1" customHeight="1" x14ac:dyDescent="0.35">
      <c r="A77" s="341"/>
      <c r="B77" s="341" t="s">
        <v>201</v>
      </c>
      <c r="C77" s="337" t="s">
        <v>466</v>
      </c>
      <c r="D77" s="353" t="s">
        <v>360</v>
      </c>
      <c r="E77" s="338"/>
      <c r="F77" s="341" t="s">
        <v>401</v>
      </c>
      <c r="G77" s="342"/>
      <c r="H77" s="341"/>
      <c r="I77" s="337" t="s">
        <v>346</v>
      </c>
      <c r="J77" s="342" t="s">
        <v>414</v>
      </c>
      <c r="K77" s="342" t="s">
        <v>761</v>
      </c>
      <c r="L77" s="342" t="s">
        <v>752</v>
      </c>
      <c r="M77" s="342" t="s">
        <v>753</v>
      </c>
      <c r="N77" s="342" t="s">
        <v>755</v>
      </c>
      <c r="O77" s="361" t="s">
        <v>200</v>
      </c>
      <c r="P77" s="364">
        <f>'S3 EF'!C78</f>
        <v>4.5000000000000005E-3</v>
      </c>
      <c r="Q77" s="341" t="s">
        <v>469</v>
      </c>
      <c r="R77" s="361">
        <f>Table19712[[#This Row],[Amount]]*Table19712[[#This Row],[Product carbon footprint]]</f>
        <v>0</v>
      </c>
      <c r="S77" s="341"/>
      <c r="T77" s="353" t="s">
        <v>796</v>
      </c>
    </row>
    <row r="78" spans="1:20" s="362" customFormat="1" ht="18" hidden="1" customHeight="1" x14ac:dyDescent="0.35">
      <c r="A78" s="341"/>
      <c r="B78" s="341" t="s">
        <v>201</v>
      </c>
      <c r="C78" s="337" t="s">
        <v>466</v>
      </c>
      <c r="D78" s="353" t="s">
        <v>360</v>
      </c>
      <c r="E78" s="338"/>
      <c r="F78" s="341" t="s">
        <v>401</v>
      </c>
      <c r="G78" s="342"/>
      <c r="H78" s="341"/>
      <c r="I78" s="337" t="s">
        <v>346</v>
      </c>
      <c r="J78" s="342" t="s">
        <v>407</v>
      </c>
      <c r="K78" s="342" t="s">
        <v>761</v>
      </c>
      <c r="L78" s="342" t="s">
        <v>752</v>
      </c>
      <c r="M78" s="342" t="s">
        <v>753</v>
      </c>
      <c r="N78" s="342" t="s">
        <v>755</v>
      </c>
      <c r="O78" s="361" t="s">
        <v>200</v>
      </c>
      <c r="P78" s="364">
        <f>'S3 EF'!C78</f>
        <v>4.5000000000000005E-3</v>
      </c>
      <c r="Q78" s="341" t="s">
        <v>469</v>
      </c>
      <c r="R78" s="361">
        <f>Table19712[[#This Row],[Amount]]*Table19712[[#This Row],[Product carbon footprint]]</f>
        <v>0</v>
      </c>
      <c r="S78" s="341"/>
      <c r="T78" s="353" t="s">
        <v>796</v>
      </c>
    </row>
    <row r="79" spans="1:20" s="362" customFormat="1" ht="18" hidden="1" customHeight="1" x14ac:dyDescent="0.35">
      <c r="A79" s="341"/>
      <c r="B79" s="341" t="s">
        <v>201</v>
      </c>
      <c r="C79" s="337" t="s">
        <v>466</v>
      </c>
      <c r="D79" s="350" t="s">
        <v>442</v>
      </c>
      <c r="E79" s="338"/>
      <c r="F79" s="341" t="s">
        <v>401</v>
      </c>
      <c r="G79" s="342"/>
      <c r="H79" s="341"/>
      <c r="I79" s="337" t="s">
        <v>346</v>
      </c>
      <c r="J79" s="342" t="s">
        <v>408</v>
      </c>
      <c r="K79" s="342" t="s">
        <v>761</v>
      </c>
      <c r="L79" s="342" t="s">
        <v>752</v>
      </c>
      <c r="M79" s="342" t="s">
        <v>753</v>
      </c>
      <c r="N79" s="342" t="s">
        <v>755</v>
      </c>
      <c r="O79" s="361" t="s">
        <v>200</v>
      </c>
      <c r="P79" s="364">
        <f>'S3 EF'!C78</f>
        <v>4.5000000000000005E-3</v>
      </c>
      <c r="Q79" s="341" t="s">
        <v>469</v>
      </c>
      <c r="R79" s="361">
        <f>Table19712[[#This Row],[Amount]]*Table19712[[#This Row],[Product carbon footprint]]</f>
        <v>0</v>
      </c>
      <c r="S79" s="341"/>
      <c r="T79" s="353" t="s">
        <v>796</v>
      </c>
    </row>
    <row r="80" spans="1:20" s="362" customFormat="1" ht="18" hidden="1" customHeight="1" x14ac:dyDescent="0.35">
      <c r="A80" s="341"/>
      <c r="B80" s="341" t="s">
        <v>201</v>
      </c>
      <c r="C80" s="337" t="s">
        <v>466</v>
      </c>
      <c r="D80" s="350" t="s">
        <v>442</v>
      </c>
      <c r="E80" s="338"/>
      <c r="F80" s="341" t="s">
        <v>401</v>
      </c>
      <c r="G80" s="342"/>
      <c r="H80" s="341"/>
      <c r="I80" s="337" t="s">
        <v>346</v>
      </c>
      <c r="J80" s="342" t="s">
        <v>440</v>
      </c>
      <c r="K80" s="342" t="s">
        <v>762</v>
      </c>
      <c r="L80" s="342" t="s">
        <v>752</v>
      </c>
      <c r="M80" s="342" t="s">
        <v>758</v>
      </c>
      <c r="N80" s="342" t="s">
        <v>755</v>
      </c>
      <c r="O80" s="361" t="s">
        <v>200</v>
      </c>
      <c r="P80" s="364">
        <f>'S3 EF'!C78</f>
        <v>4.5000000000000005E-3</v>
      </c>
      <c r="Q80" s="341" t="s">
        <v>469</v>
      </c>
      <c r="R80" s="361">
        <f>Table19712[[#This Row],[Amount]]*Table19712[[#This Row],[Product carbon footprint]]</f>
        <v>0</v>
      </c>
      <c r="S80" s="341"/>
      <c r="T80" s="353" t="s">
        <v>796</v>
      </c>
    </row>
    <row r="81" spans="1:20" s="362" customFormat="1" ht="18" hidden="1" customHeight="1" x14ac:dyDescent="0.35">
      <c r="A81" s="341"/>
      <c r="B81" s="341" t="s">
        <v>201</v>
      </c>
      <c r="C81" s="337" t="s">
        <v>466</v>
      </c>
      <c r="D81" s="350" t="s">
        <v>442</v>
      </c>
      <c r="E81" s="338"/>
      <c r="F81" s="341" t="s">
        <v>401</v>
      </c>
      <c r="G81" s="342"/>
      <c r="H81" s="341"/>
      <c r="I81" s="337" t="s">
        <v>346</v>
      </c>
      <c r="J81" s="342" t="s">
        <v>414</v>
      </c>
      <c r="K81" s="342" t="s">
        <v>761</v>
      </c>
      <c r="L81" s="342" t="s">
        <v>752</v>
      </c>
      <c r="M81" s="342" t="s">
        <v>753</v>
      </c>
      <c r="N81" s="342" t="s">
        <v>755</v>
      </c>
      <c r="O81" s="361" t="s">
        <v>200</v>
      </c>
      <c r="P81" s="364">
        <f>'S3 EF'!C78</f>
        <v>4.5000000000000005E-3</v>
      </c>
      <c r="Q81" s="341" t="s">
        <v>469</v>
      </c>
      <c r="R81" s="361">
        <f>Table19712[[#This Row],[Amount]]*Table19712[[#This Row],[Product carbon footprint]]</f>
        <v>0</v>
      </c>
      <c r="S81" s="341"/>
      <c r="T81" s="353" t="s">
        <v>796</v>
      </c>
    </row>
    <row r="82" spans="1:20" s="362" customFormat="1" ht="18" hidden="1" customHeight="1" x14ac:dyDescent="0.35">
      <c r="A82" s="341"/>
      <c r="B82" s="341" t="s">
        <v>201</v>
      </c>
      <c r="C82" s="337" t="s">
        <v>404</v>
      </c>
      <c r="D82" s="353" t="s">
        <v>388</v>
      </c>
      <c r="E82" s="338"/>
      <c r="F82" s="341" t="s">
        <v>401</v>
      </c>
      <c r="G82" s="342"/>
      <c r="H82" s="341"/>
      <c r="I82" s="337" t="s">
        <v>346</v>
      </c>
      <c r="J82" s="342" t="s">
        <v>413</v>
      </c>
      <c r="K82" s="342" t="s">
        <v>786</v>
      </c>
      <c r="L82" s="342"/>
      <c r="M82" s="342" t="s">
        <v>788</v>
      </c>
      <c r="N82" s="342" t="s">
        <v>787</v>
      </c>
      <c r="O82" s="361" t="s">
        <v>200</v>
      </c>
      <c r="P82" s="364">
        <v>7.4999999999999997E-2</v>
      </c>
      <c r="Q82" s="367" t="s">
        <v>475</v>
      </c>
      <c r="R82" s="361">
        <f>Table19712[[#This Row],[Amount]]*Table19712[[#This Row],[Product carbon footprint]]</f>
        <v>0</v>
      </c>
      <c r="S82" s="341" t="s">
        <v>477</v>
      </c>
      <c r="T82" s="353" t="s">
        <v>478</v>
      </c>
    </row>
    <row r="83" spans="1:20" s="362" customFormat="1" ht="18" hidden="1" customHeight="1" x14ac:dyDescent="0.35">
      <c r="A83" s="341"/>
      <c r="B83" s="341" t="s">
        <v>201</v>
      </c>
      <c r="C83" s="337" t="s">
        <v>404</v>
      </c>
      <c r="D83" s="350" t="s">
        <v>443</v>
      </c>
      <c r="E83" s="338"/>
      <c r="F83" s="341" t="s">
        <v>401</v>
      </c>
      <c r="G83" s="342"/>
      <c r="H83" s="341"/>
      <c r="I83" s="337" t="s">
        <v>346</v>
      </c>
      <c r="J83" s="342" t="s">
        <v>413</v>
      </c>
      <c r="K83" s="342" t="s">
        <v>786</v>
      </c>
      <c r="L83" s="342"/>
      <c r="M83" s="342" t="s">
        <v>788</v>
      </c>
      <c r="N83" s="342" t="s">
        <v>787</v>
      </c>
      <c r="O83" s="361" t="s">
        <v>200</v>
      </c>
      <c r="P83" s="364">
        <v>7.4999999999999997E-2</v>
      </c>
      <c r="Q83" s="367" t="s">
        <v>475</v>
      </c>
      <c r="R83" s="361">
        <f>Table19712[[#This Row],[Amount]]*Table19712[[#This Row],[Product carbon footprint]]</f>
        <v>0</v>
      </c>
      <c r="S83" s="341" t="s">
        <v>477</v>
      </c>
      <c r="T83" s="353" t="s">
        <v>478</v>
      </c>
    </row>
    <row r="84" spans="1:20" s="362" customFormat="1" ht="18" hidden="1" customHeight="1" x14ac:dyDescent="0.35">
      <c r="A84" s="341"/>
      <c r="B84" s="341" t="s">
        <v>201</v>
      </c>
      <c r="C84" s="337" t="s">
        <v>404</v>
      </c>
      <c r="D84" s="353" t="s">
        <v>443</v>
      </c>
      <c r="E84" s="338"/>
      <c r="F84" s="341" t="s">
        <v>401</v>
      </c>
      <c r="G84" s="342"/>
      <c r="H84" s="341"/>
      <c r="I84" s="337" t="s">
        <v>346</v>
      </c>
      <c r="J84" s="342" t="s">
        <v>413</v>
      </c>
      <c r="K84" s="342" t="s">
        <v>786</v>
      </c>
      <c r="L84" s="342"/>
      <c r="M84" s="342" t="s">
        <v>788</v>
      </c>
      <c r="N84" s="342" t="s">
        <v>787</v>
      </c>
      <c r="O84" s="361" t="s">
        <v>200</v>
      </c>
      <c r="P84" s="364">
        <v>7.4999999999999997E-2</v>
      </c>
      <c r="Q84" s="367" t="s">
        <v>475</v>
      </c>
      <c r="R84" s="361">
        <f>Table19712[[#This Row],[Amount]]*Table19712[[#This Row],[Product carbon footprint]]</f>
        <v>0</v>
      </c>
      <c r="S84" s="341" t="s">
        <v>477</v>
      </c>
      <c r="T84" s="353" t="s">
        <v>478</v>
      </c>
    </row>
    <row r="85" spans="1:20" s="362" customFormat="1" ht="18" hidden="1" customHeight="1" x14ac:dyDescent="0.35">
      <c r="A85" s="341"/>
      <c r="B85" s="341" t="s">
        <v>201</v>
      </c>
      <c r="C85" s="337" t="s">
        <v>404</v>
      </c>
      <c r="D85" s="350" t="s">
        <v>444</v>
      </c>
      <c r="E85" s="338"/>
      <c r="F85" s="341" t="s">
        <v>401</v>
      </c>
      <c r="G85" s="342"/>
      <c r="H85" s="341"/>
      <c r="I85" s="337" t="s">
        <v>346</v>
      </c>
      <c r="J85" s="342" t="s">
        <v>418</v>
      </c>
      <c r="K85" s="342" t="s">
        <v>786</v>
      </c>
      <c r="L85" s="342"/>
      <c r="M85" s="342" t="s">
        <v>479</v>
      </c>
      <c r="N85" s="342" t="s">
        <v>787</v>
      </c>
      <c r="O85" s="361" t="s">
        <v>200</v>
      </c>
      <c r="P85" s="364">
        <v>6.2E-2</v>
      </c>
      <c r="Q85" s="367" t="s">
        <v>475</v>
      </c>
      <c r="R85" s="361">
        <f>Table19712[[#This Row],[Amount]]*Table19712[[#This Row],[Product carbon footprint]]</f>
        <v>0</v>
      </c>
      <c r="S85" s="341" t="s">
        <v>479</v>
      </c>
      <c r="T85" s="353" t="s">
        <v>480</v>
      </c>
    </row>
    <row r="86" spans="1:20" s="362" customFormat="1" ht="18" hidden="1" customHeight="1" x14ac:dyDescent="0.35">
      <c r="A86" s="341"/>
      <c r="B86" s="341" t="s">
        <v>201</v>
      </c>
      <c r="C86" s="337" t="s">
        <v>404</v>
      </c>
      <c r="D86" s="353" t="s">
        <v>375</v>
      </c>
      <c r="E86" s="338"/>
      <c r="F86" s="341" t="s">
        <v>401</v>
      </c>
      <c r="G86" s="342"/>
      <c r="H86" s="341"/>
      <c r="I86" s="337" t="s">
        <v>346</v>
      </c>
      <c r="J86" s="342" t="s">
        <v>410</v>
      </c>
      <c r="K86" s="339" t="s">
        <v>786</v>
      </c>
      <c r="L86" s="342"/>
      <c r="M86" s="342" t="s">
        <v>476</v>
      </c>
      <c r="N86" s="342" t="s">
        <v>787</v>
      </c>
      <c r="O86" s="361" t="s">
        <v>200</v>
      </c>
      <c r="P86" s="364">
        <v>5.0999999999999997E-2</v>
      </c>
      <c r="Q86" s="367" t="s">
        <v>475</v>
      </c>
      <c r="R86" s="361">
        <f>Table19712[[#This Row],[Amount]]*Table19712[[#This Row],[Product carbon footprint]]</f>
        <v>0</v>
      </c>
      <c r="S86" s="341" t="s">
        <v>476</v>
      </c>
      <c r="T86" s="353" t="s">
        <v>823</v>
      </c>
    </row>
    <row r="87" spans="1:20" s="359" customFormat="1" ht="18" hidden="1" customHeight="1" x14ac:dyDescent="0.35">
      <c r="A87" s="341"/>
      <c r="B87" s="341" t="s">
        <v>201</v>
      </c>
      <c r="C87" s="337" t="s">
        <v>468</v>
      </c>
      <c r="D87" s="350" t="s">
        <v>374</v>
      </c>
      <c r="E87" s="338"/>
      <c r="F87" s="341" t="s">
        <v>401</v>
      </c>
      <c r="G87" s="342"/>
      <c r="H87" s="341"/>
      <c r="I87" s="337" t="s">
        <v>346</v>
      </c>
      <c r="J87" s="342" t="s">
        <v>410</v>
      </c>
      <c r="K87" s="342" t="s">
        <v>765</v>
      </c>
      <c r="L87" s="342" t="s">
        <v>752</v>
      </c>
      <c r="M87" s="342" t="s">
        <v>753</v>
      </c>
      <c r="N87" s="342" t="s">
        <v>754</v>
      </c>
      <c r="O87" s="361" t="s">
        <v>200</v>
      </c>
      <c r="P87" s="360">
        <f>'S3 EF'!C89</f>
        <v>0</v>
      </c>
      <c r="Q87" s="341" t="s">
        <v>469</v>
      </c>
      <c r="R87" s="361">
        <f>Table19712[[#This Row],[Amount]]*Table19712[[#This Row],[Product carbon footprint]]</f>
        <v>0</v>
      </c>
      <c r="S87" s="341"/>
      <c r="T87" s="353" t="s">
        <v>827</v>
      </c>
    </row>
    <row r="88" spans="1:20" s="359" customFormat="1" ht="18" hidden="1" customHeight="1" x14ac:dyDescent="0.35">
      <c r="A88" s="341"/>
      <c r="B88" s="341" t="s">
        <v>201</v>
      </c>
      <c r="C88" s="337" t="s">
        <v>468</v>
      </c>
      <c r="D88" s="350" t="s">
        <v>445</v>
      </c>
      <c r="E88" s="338"/>
      <c r="F88" s="341" t="s">
        <v>401</v>
      </c>
      <c r="G88" s="342"/>
      <c r="H88" s="341"/>
      <c r="I88" s="337" t="s">
        <v>346</v>
      </c>
      <c r="J88" s="342" t="s">
        <v>410</v>
      </c>
      <c r="K88" s="342" t="s">
        <v>765</v>
      </c>
      <c r="L88" s="342" t="s">
        <v>752</v>
      </c>
      <c r="M88" s="342" t="s">
        <v>753</v>
      </c>
      <c r="N88" s="342" t="s">
        <v>754</v>
      </c>
      <c r="O88" s="361" t="s">
        <v>200</v>
      </c>
      <c r="P88" s="360">
        <f>'S3 EF'!C89</f>
        <v>0</v>
      </c>
      <c r="Q88" s="341" t="s">
        <v>469</v>
      </c>
      <c r="R88" s="361">
        <f>Table19712[[#This Row],[Amount]]*Table19712[[#This Row],[Product carbon footprint]]</f>
        <v>0</v>
      </c>
      <c r="S88" s="341"/>
      <c r="T88" s="353" t="s">
        <v>827</v>
      </c>
    </row>
    <row r="89" spans="1:20" s="359" customFormat="1" ht="18" hidden="1" customHeight="1" x14ac:dyDescent="0.35">
      <c r="A89" s="341"/>
      <c r="B89" s="341" t="s">
        <v>201</v>
      </c>
      <c r="C89" s="337" t="s">
        <v>404</v>
      </c>
      <c r="D89" s="350" t="s">
        <v>398</v>
      </c>
      <c r="E89" s="344"/>
      <c r="F89" s="341" t="s">
        <v>401</v>
      </c>
      <c r="G89" s="342"/>
      <c r="H89" s="341"/>
      <c r="I89" s="337" t="s">
        <v>346</v>
      </c>
      <c r="J89" s="342" t="s">
        <v>410</v>
      </c>
      <c r="K89" s="342" t="s">
        <v>765</v>
      </c>
      <c r="L89" s="342" t="s">
        <v>752</v>
      </c>
      <c r="M89" s="342" t="s">
        <v>753</v>
      </c>
      <c r="N89" s="342" t="s">
        <v>754</v>
      </c>
      <c r="O89" s="361" t="s">
        <v>200</v>
      </c>
      <c r="P89" s="360">
        <f>'S3 EF'!C93</f>
        <v>0</v>
      </c>
      <c r="Q89" s="341" t="s">
        <v>469</v>
      </c>
      <c r="R89" s="361">
        <f>Table19712[[#This Row],[Amount]]*Table19712[[#This Row],[Product carbon footprint]]</f>
        <v>0</v>
      </c>
      <c r="S89" s="341"/>
      <c r="T89" s="353" t="s">
        <v>828</v>
      </c>
    </row>
    <row r="90" spans="1:20" s="359" customFormat="1" ht="18" hidden="1" customHeight="1" x14ac:dyDescent="0.35">
      <c r="A90" s="341"/>
      <c r="B90" s="341" t="s">
        <v>201</v>
      </c>
      <c r="C90" s="337" t="s">
        <v>404</v>
      </c>
      <c r="D90" s="350" t="s">
        <v>446</v>
      </c>
      <c r="E90" s="338"/>
      <c r="F90" s="341" t="s">
        <v>401</v>
      </c>
      <c r="G90" s="342"/>
      <c r="H90" s="341"/>
      <c r="I90" s="337" t="s">
        <v>346</v>
      </c>
      <c r="J90" s="342" t="s">
        <v>410</v>
      </c>
      <c r="K90" s="342" t="s">
        <v>765</v>
      </c>
      <c r="L90" s="342" t="s">
        <v>752</v>
      </c>
      <c r="M90" s="342" t="s">
        <v>753</v>
      </c>
      <c r="N90" s="342" t="s">
        <v>754</v>
      </c>
      <c r="O90" s="361" t="s">
        <v>200</v>
      </c>
      <c r="P90" s="360">
        <f>'S3 EF'!C93</f>
        <v>0</v>
      </c>
      <c r="Q90" s="341" t="s">
        <v>469</v>
      </c>
      <c r="R90" s="361">
        <f>Table19712[[#This Row],[Amount]]*Table19712[[#This Row],[Product carbon footprint]]</f>
        <v>0</v>
      </c>
      <c r="S90" s="341"/>
      <c r="T90" s="353" t="s">
        <v>828</v>
      </c>
    </row>
    <row r="91" spans="1:20" s="362" customFormat="1" ht="18" hidden="1" customHeight="1" x14ac:dyDescent="0.35">
      <c r="A91" s="341"/>
      <c r="B91" s="341" t="s">
        <v>201</v>
      </c>
      <c r="C91" s="337" t="s">
        <v>468</v>
      </c>
      <c r="D91" s="353" t="s">
        <v>447</v>
      </c>
      <c r="E91" s="338"/>
      <c r="F91" s="341" t="s">
        <v>401</v>
      </c>
      <c r="G91" s="342"/>
      <c r="H91" s="341"/>
      <c r="I91" s="337" t="s">
        <v>346</v>
      </c>
      <c r="J91" s="342" t="s">
        <v>418</v>
      </c>
      <c r="K91" s="342" t="s">
        <v>766</v>
      </c>
      <c r="L91" s="342" t="s">
        <v>752</v>
      </c>
      <c r="M91" s="342" t="s">
        <v>753</v>
      </c>
      <c r="N91" s="342" t="s">
        <v>755</v>
      </c>
      <c r="O91" s="361" t="s">
        <v>200</v>
      </c>
      <c r="P91" s="364">
        <f>'S3 EF'!C97</f>
        <v>0</v>
      </c>
      <c r="Q91" s="341" t="s">
        <v>469</v>
      </c>
      <c r="R91" s="361">
        <f>Table19712[[#This Row],[Amount]]*Table19712[[#This Row],[Product carbon footprint]]</f>
        <v>0</v>
      </c>
      <c r="S91" s="341"/>
      <c r="T91" s="353" t="s">
        <v>794</v>
      </c>
    </row>
    <row r="92" spans="1:20" s="362" customFormat="1" ht="18" hidden="1" customHeight="1" x14ac:dyDescent="0.35">
      <c r="A92" s="341"/>
      <c r="B92" s="341" t="s">
        <v>201</v>
      </c>
      <c r="C92" s="337" t="s">
        <v>400</v>
      </c>
      <c r="D92" s="350" t="s">
        <v>391</v>
      </c>
      <c r="E92" s="338"/>
      <c r="F92" s="341" t="s">
        <v>401</v>
      </c>
      <c r="G92" s="342"/>
      <c r="H92" s="341"/>
      <c r="I92" s="337" t="s">
        <v>346</v>
      </c>
      <c r="J92" s="342" t="s">
        <v>418</v>
      </c>
      <c r="K92" s="342" t="s">
        <v>786</v>
      </c>
      <c r="L92" s="342"/>
      <c r="M92" s="342" t="s">
        <v>471</v>
      </c>
      <c r="N92" s="339" t="s">
        <v>787</v>
      </c>
      <c r="O92" s="361" t="s">
        <v>200</v>
      </c>
      <c r="P92" s="364">
        <v>3.4</v>
      </c>
      <c r="Q92" s="341" t="s">
        <v>35</v>
      </c>
      <c r="R92" s="361">
        <f>Table19712[[#This Row],[Amount]]*Table19712[[#This Row],[Product carbon footprint]]</f>
        <v>0</v>
      </c>
      <c r="S92" s="341" t="s">
        <v>471</v>
      </c>
      <c r="T92" s="353" t="s">
        <v>790</v>
      </c>
    </row>
    <row r="93" spans="1:20" s="362" customFormat="1" ht="18" hidden="1" customHeight="1" x14ac:dyDescent="0.35">
      <c r="A93" s="341"/>
      <c r="B93" s="341" t="s">
        <v>201</v>
      </c>
      <c r="C93" s="337" t="s">
        <v>400</v>
      </c>
      <c r="D93" s="353" t="s">
        <v>382</v>
      </c>
      <c r="E93" s="338"/>
      <c r="F93" s="341" t="s">
        <v>401</v>
      </c>
      <c r="G93" s="342"/>
      <c r="H93" s="341"/>
      <c r="I93" s="337" t="s">
        <v>346</v>
      </c>
      <c r="J93" s="342" t="s">
        <v>403</v>
      </c>
      <c r="K93" s="342" t="s">
        <v>750</v>
      </c>
      <c r="L93" s="342" t="s">
        <v>752</v>
      </c>
      <c r="M93" s="342" t="s">
        <v>753</v>
      </c>
      <c r="N93" s="339" t="s">
        <v>755</v>
      </c>
      <c r="O93" s="361" t="s">
        <v>200</v>
      </c>
      <c r="P93" s="363">
        <f>'S3 EF'!C8</f>
        <v>2.6000000000000003E-3</v>
      </c>
      <c r="Q93" s="341" t="s">
        <v>35</v>
      </c>
      <c r="R93" s="361">
        <f>Table19712[[#This Row],[Amount]]*Table19712[[#This Row],[Product carbon footprint]]</f>
        <v>0</v>
      </c>
      <c r="S93" s="341"/>
      <c r="T93" s="353" t="s">
        <v>790</v>
      </c>
    </row>
    <row r="94" spans="1:20" s="362" customFormat="1" ht="18" customHeight="1" x14ac:dyDescent="0.35">
      <c r="A94" s="341"/>
      <c r="B94" s="341" t="s">
        <v>201</v>
      </c>
      <c r="C94" s="337" t="s">
        <v>465</v>
      </c>
      <c r="D94" s="350" t="s">
        <v>448</v>
      </c>
      <c r="E94" s="338"/>
      <c r="F94" s="341" t="s">
        <v>401</v>
      </c>
      <c r="G94" s="342"/>
      <c r="H94" s="341"/>
      <c r="I94" s="337"/>
      <c r="J94" s="342" t="s">
        <v>418</v>
      </c>
      <c r="K94" s="342" t="s">
        <v>857</v>
      </c>
      <c r="L94" s="339" t="s">
        <v>752</v>
      </c>
      <c r="M94" s="339" t="s">
        <v>538</v>
      </c>
      <c r="N94" s="339" t="s">
        <v>755</v>
      </c>
      <c r="O94" s="340" t="s">
        <v>32</v>
      </c>
      <c r="P94" s="361"/>
      <c r="Q94" s="341"/>
      <c r="R94" s="361">
        <f>Table19712[[#This Row],[Amount]]*Table19712[[#This Row],[Product carbon footprint]]</f>
        <v>0</v>
      </c>
      <c r="S94" s="341"/>
      <c r="T94" s="353"/>
    </row>
    <row r="95" spans="1:20" s="359" customFormat="1" ht="18" customHeight="1" x14ac:dyDescent="0.35">
      <c r="A95" s="341"/>
      <c r="B95" s="341" t="s">
        <v>201</v>
      </c>
      <c r="C95" s="337" t="s">
        <v>468</v>
      </c>
      <c r="D95" s="350" t="s">
        <v>393</v>
      </c>
      <c r="E95" s="338"/>
      <c r="F95" s="341" t="s">
        <v>401</v>
      </c>
      <c r="G95" s="342"/>
      <c r="H95" s="341"/>
      <c r="I95" s="337" t="s">
        <v>346</v>
      </c>
      <c r="J95" s="342" t="s">
        <v>410</v>
      </c>
      <c r="K95" s="339" t="s">
        <v>763</v>
      </c>
      <c r="L95" s="339" t="s">
        <v>752</v>
      </c>
      <c r="M95" s="339" t="s">
        <v>753</v>
      </c>
      <c r="N95" s="339" t="s">
        <v>764</v>
      </c>
      <c r="O95" s="340" t="s">
        <v>32</v>
      </c>
      <c r="P95" s="361"/>
      <c r="Q95" s="341"/>
      <c r="R95" s="361">
        <f>Table19712[[#This Row],[Amount]]*Table19712[[#This Row],[Product carbon footprint]]</f>
        <v>0</v>
      </c>
      <c r="S95" s="341"/>
      <c r="T95" s="353" t="s">
        <v>791</v>
      </c>
    </row>
    <row r="96" spans="1:20" s="359" customFormat="1" ht="18" customHeight="1" x14ac:dyDescent="0.35">
      <c r="A96" s="341"/>
      <c r="B96" s="341" t="s">
        <v>201</v>
      </c>
      <c r="C96" s="337" t="s">
        <v>404</v>
      </c>
      <c r="D96" s="353" t="s">
        <v>449</v>
      </c>
      <c r="E96" s="338"/>
      <c r="F96" s="341" t="s">
        <v>401</v>
      </c>
      <c r="G96" s="342"/>
      <c r="H96" s="341"/>
      <c r="I96" s="337" t="s">
        <v>346</v>
      </c>
      <c r="J96" s="342" t="s">
        <v>429</v>
      </c>
      <c r="K96" s="342" t="s">
        <v>780</v>
      </c>
      <c r="L96" s="342" t="s">
        <v>752</v>
      </c>
      <c r="M96" s="342" t="s">
        <v>753</v>
      </c>
      <c r="N96" s="342" t="s">
        <v>754</v>
      </c>
      <c r="O96" s="340" t="s">
        <v>32</v>
      </c>
      <c r="P96" s="361"/>
      <c r="Q96" s="341"/>
      <c r="R96" s="361">
        <f>Table19712[[#This Row],[Amount]]*Table19712[[#This Row],[Product carbon footprint]]</f>
        <v>0</v>
      </c>
      <c r="S96" s="341"/>
      <c r="T96" s="353" t="s">
        <v>792</v>
      </c>
    </row>
    <row r="97" spans="1:20" s="362" customFormat="1" ht="18" hidden="1" customHeight="1" x14ac:dyDescent="0.35">
      <c r="A97" s="341"/>
      <c r="B97" s="341" t="s">
        <v>201</v>
      </c>
      <c r="C97" s="337" t="s">
        <v>404</v>
      </c>
      <c r="D97" s="350" t="s">
        <v>363</v>
      </c>
      <c r="E97" s="338"/>
      <c r="F97" s="341" t="s">
        <v>401</v>
      </c>
      <c r="G97" s="342"/>
      <c r="H97" s="341"/>
      <c r="I97" s="337" t="s">
        <v>346</v>
      </c>
      <c r="J97" s="342" t="s">
        <v>418</v>
      </c>
      <c r="K97" s="342" t="s">
        <v>786</v>
      </c>
      <c r="L97" s="342"/>
      <c r="M97" s="342" t="s">
        <v>789</v>
      </c>
      <c r="N97" s="342" t="s">
        <v>787</v>
      </c>
      <c r="O97" s="361" t="s">
        <v>200</v>
      </c>
      <c r="P97" s="364">
        <v>3.3700000000000001E-2</v>
      </c>
      <c r="Q97" s="341" t="s">
        <v>472</v>
      </c>
      <c r="R97" s="361">
        <f>Table19712[[#This Row],[Amount]]*Table19712[[#This Row],[Product carbon footprint]]</f>
        <v>0</v>
      </c>
      <c r="S97" s="341" t="s">
        <v>473</v>
      </c>
      <c r="T97" s="353" t="s">
        <v>793</v>
      </c>
    </row>
    <row r="98" spans="1:20" s="362" customFormat="1" ht="18" hidden="1" customHeight="1" x14ac:dyDescent="0.35">
      <c r="A98" s="341"/>
      <c r="B98" s="341" t="s">
        <v>201</v>
      </c>
      <c r="C98" s="337" t="s">
        <v>404</v>
      </c>
      <c r="D98" s="350" t="s">
        <v>450</v>
      </c>
      <c r="E98" s="338"/>
      <c r="F98" s="341" t="s">
        <v>401</v>
      </c>
      <c r="G98" s="342"/>
      <c r="H98" s="341"/>
      <c r="I98" s="337" t="s">
        <v>346</v>
      </c>
      <c r="J98" s="342" t="s">
        <v>418</v>
      </c>
      <c r="K98" s="342" t="s">
        <v>786</v>
      </c>
      <c r="L98" s="342"/>
      <c r="M98" s="342" t="s">
        <v>789</v>
      </c>
      <c r="N98" s="342" t="s">
        <v>787</v>
      </c>
      <c r="O98" s="361" t="s">
        <v>200</v>
      </c>
      <c r="P98" s="364">
        <v>3.3700000000000001E-2</v>
      </c>
      <c r="Q98" s="341" t="s">
        <v>472</v>
      </c>
      <c r="R98" s="361">
        <f>Table19712[[#This Row],[Amount]]*Table19712[[#This Row],[Product carbon footprint]]</f>
        <v>0</v>
      </c>
      <c r="S98" s="341" t="s">
        <v>473</v>
      </c>
      <c r="T98" s="353" t="s">
        <v>793</v>
      </c>
    </row>
    <row r="99" spans="1:20" s="362" customFormat="1" ht="18" hidden="1" customHeight="1" x14ac:dyDescent="0.35">
      <c r="A99" s="341"/>
      <c r="B99" s="341" t="s">
        <v>201</v>
      </c>
      <c r="C99" s="337" t="s">
        <v>468</v>
      </c>
      <c r="D99" s="350" t="s">
        <v>362</v>
      </c>
      <c r="E99" s="338"/>
      <c r="F99" s="341" t="s">
        <v>401</v>
      </c>
      <c r="G99" s="342"/>
      <c r="H99" s="341"/>
      <c r="I99" s="337" t="s">
        <v>346</v>
      </c>
      <c r="J99" s="342" t="s">
        <v>408</v>
      </c>
      <c r="K99" s="342" t="s">
        <v>766</v>
      </c>
      <c r="L99" s="342" t="s">
        <v>752</v>
      </c>
      <c r="M99" s="342" t="s">
        <v>753</v>
      </c>
      <c r="N99" s="342" t="s">
        <v>755</v>
      </c>
      <c r="O99" s="361" t="s">
        <v>200</v>
      </c>
      <c r="P99" s="364">
        <f>'S3 EF'!C129</f>
        <v>0</v>
      </c>
      <c r="Q99" s="341" t="s">
        <v>469</v>
      </c>
      <c r="R99" s="361">
        <f>Table19712[[#This Row],[Amount]]*Table19712[[#This Row],[Product carbon footprint]]</f>
        <v>0</v>
      </c>
      <c r="S99" s="341"/>
      <c r="T99" s="353" t="s">
        <v>794</v>
      </c>
    </row>
    <row r="100" spans="1:20" s="362" customFormat="1" ht="18" hidden="1" customHeight="1" x14ac:dyDescent="0.35">
      <c r="A100" s="341"/>
      <c r="B100" s="341" t="s">
        <v>201</v>
      </c>
      <c r="C100" s="337" t="s">
        <v>468</v>
      </c>
      <c r="D100" s="350" t="s">
        <v>362</v>
      </c>
      <c r="E100" s="338"/>
      <c r="F100" s="341" t="s">
        <v>401</v>
      </c>
      <c r="G100" s="342"/>
      <c r="H100" s="341"/>
      <c r="I100" s="337" t="s">
        <v>346</v>
      </c>
      <c r="J100" s="342" t="s">
        <v>410</v>
      </c>
      <c r="K100" s="342" t="s">
        <v>766</v>
      </c>
      <c r="L100" s="342" t="s">
        <v>752</v>
      </c>
      <c r="M100" s="342" t="s">
        <v>753</v>
      </c>
      <c r="N100" s="342" t="s">
        <v>755</v>
      </c>
      <c r="O100" s="361" t="s">
        <v>200</v>
      </c>
      <c r="P100" s="364">
        <f>'S3 EF'!C129</f>
        <v>0</v>
      </c>
      <c r="Q100" s="341" t="s">
        <v>469</v>
      </c>
      <c r="R100" s="361">
        <f>Table19712[[#This Row],[Amount]]*Table19712[[#This Row],[Product carbon footprint]]</f>
        <v>0</v>
      </c>
      <c r="S100" s="341"/>
      <c r="T100" s="353" t="s">
        <v>794</v>
      </c>
    </row>
    <row r="101" spans="1:20" s="362" customFormat="1" ht="18" hidden="1" customHeight="1" x14ac:dyDescent="0.35">
      <c r="A101" s="341"/>
      <c r="B101" s="341" t="s">
        <v>201</v>
      </c>
      <c r="C101" s="337" t="s">
        <v>468</v>
      </c>
      <c r="D101" s="353" t="s">
        <v>362</v>
      </c>
      <c r="E101" s="338"/>
      <c r="F101" s="341" t="s">
        <v>401</v>
      </c>
      <c r="G101" s="342"/>
      <c r="H101" s="341"/>
      <c r="I101" s="337" t="s">
        <v>346</v>
      </c>
      <c r="J101" s="342" t="s">
        <v>418</v>
      </c>
      <c r="K101" s="342" t="s">
        <v>766</v>
      </c>
      <c r="L101" s="342" t="s">
        <v>752</v>
      </c>
      <c r="M101" s="342" t="s">
        <v>753</v>
      </c>
      <c r="N101" s="342" t="s">
        <v>755</v>
      </c>
      <c r="O101" s="361" t="s">
        <v>200</v>
      </c>
      <c r="P101" s="364">
        <f>'S3 EF'!C129</f>
        <v>0</v>
      </c>
      <c r="Q101" s="341" t="s">
        <v>469</v>
      </c>
      <c r="R101" s="361">
        <f>Table19712[[#This Row],[Amount]]*Table19712[[#This Row],[Product carbon footprint]]</f>
        <v>0</v>
      </c>
      <c r="S101" s="341"/>
      <c r="T101" s="353" t="s">
        <v>794</v>
      </c>
    </row>
    <row r="102" spans="1:20" s="362" customFormat="1" ht="18" hidden="1" customHeight="1" x14ac:dyDescent="0.35">
      <c r="A102" s="341"/>
      <c r="B102" s="341" t="s">
        <v>201</v>
      </c>
      <c r="C102" s="337" t="s">
        <v>468</v>
      </c>
      <c r="D102" s="350" t="s">
        <v>451</v>
      </c>
      <c r="E102" s="338"/>
      <c r="F102" s="341" t="s">
        <v>401</v>
      </c>
      <c r="G102" s="342"/>
      <c r="H102" s="341"/>
      <c r="I102" s="337" t="s">
        <v>346</v>
      </c>
      <c r="J102" s="342" t="s">
        <v>408</v>
      </c>
      <c r="K102" s="342" t="s">
        <v>766</v>
      </c>
      <c r="L102" s="342" t="s">
        <v>752</v>
      </c>
      <c r="M102" s="342" t="s">
        <v>753</v>
      </c>
      <c r="N102" s="342" t="s">
        <v>755</v>
      </c>
      <c r="O102" s="361" t="s">
        <v>200</v>
      </c>
      <c r="P102" s="364">
        <f>'S3 EF'!C129</f>
        <v>0</v>
      </c>
      <c r="Q102" s="341" t="s">
        <v>469</v>
      </c>
      <c r="R102" s="361">
        <f>Table19712[[#This Row],[Amount]]*Table19712[[#This Row],[Product carbon footprint]]</f>
        <v>0</v>
      </c>
      <c r="S102" s="341"/>
      <c r="T102" s="353" t="s">
        <v>794</v>
      </c>
    </row>
    <row r="103" spans="1:20" s="362" customFormat="1" ht="18" hidden="1" customHeight="1" x14ac:dyDescent="0.35">
      <c r="A103" s="341"/>
      <c r="B103" s="341" t="s">
        <v>201</v>
      </c>
      <c r="C103" s="337" t="s">
        <v>468</v>
      </c>
      <c r="D103" s="350" t="s">
        <v>451</v>
      </c>
      <c r="E103" s="338"/>
      <c r="F103" s="341" t="s">
        <v>401</v>
      </c>
      <c r="G103" s="342"/>
      <c r="H103" s="341"/>
      <c r="I103" s="337" t="s">
        <v>346</v>
      </c>
      <c r="J103" s="342" t="s">
        <v>410</v>
      </c>
      <c r="K103" s="342" t="s">
        <v>766</v>
      </c>
      <c r="L103" s="342" t="s">
        <v>752</v>
      </c>
      <c r="M103" s="342" t="s">
        <v>753</v>
      </c>
      <c r="N103" s="342" t="s">
        <v>755</v>
      </c>
      <c r="O103" s="361" t="s">
        <v>200</v>
      </c>
      <c r="P103" s="364">
        <f>'S3 EF'!C129</f>
        <v>0</v>
      </c>
      <c r="Q103" s="341" t="s">
        <v>469</v>
      </c>
      <c r="R103" s="361">
        <f>Table19712[[#This Row],[Amount]]*Table19712[[#This Row],[Product carbon footprint]]</f>
        <v>0</v>
      </c>
      <c r="S103" s="341"/>
      <c r="T103" s="353" t="s">
        <v>794</v>
      </c>
    </row>
    <row r="104" spans="1:20" s="362" customFormat="1" ht="18" hidden="1" customHeight="1" x14ac:dyDescent="0.35">
      <c r="A104" s="341"/>
      <c r="B104" s="341" t="s">
        <v>201</v>
      </c>
      <c r="C104" s="337" t="s">
        <v>468</v>
      </c>
      <c r="D104" s="350" t="s">
        <v>451</v>
      </c>
      <c r="E104" s="338"/>
      <c r="F104" s="341" t="s">
        <v>401</v>
      </c>
      <c r="G104" s="342"/>
      <c r="H104" s="341"/>
      <c r="I104" s="337" t="s">
        <v>346</v>
      </c>
      <c r="J104" s="342" t="s">
        <v>418</v>
      </c>
      <c r="K104" s="342" t="s">
        <v>786</v>
      </c>
      <c r="L104" s="342"/>
      <c r="M104" s="342" t="s">
        <v>789</v>
      </c>
      <c r="N104" s="342" t="s">
        <v>787</v>
      </c>
      <c r="O104" s="361" t="s">
        <v>200</v>
      </c>
      <c r="P104" s="364">
        <v>0.161</v>
      </c>
      <c r="Q104" s="341" t="s">
        <v>474</v>
      </c>
      <c r="R104" s="361">
        <f>Table19712[[#This Row],[Amount]]*Table19712[[#This Row],[Product carbon footprint]]</f>
        <v>0</v>
      </c>
      <c r="S104" s="341" t="s">
        <v>473</v>
      </c>
      <c r="T104" s="353" t="s">
        <v>794</v>
      </c>
    </row>
    <row r="105" spans="1:20" s="359" customFormat="1" ht="18" customHeight="1" x14ac:dyDescent="0.35">
      <c r="A105" s="341"/>
      <c r="B105" s="341" t="s">
        <v>201</v>
      </c>
      <c r="C105" s="337" t="s">
        <v>468</v>
      </c>
      <c r="D105" s="350" t="s">
        <v>452</v>
      </c>
      <c r="E105" s="338"/>
      <c r="F105" s="341" t="s">
        <v>401</v>
      </c>
      <c r="G105" s="342"/>
      <c r="H105" s="341"/>
      <c r="I105" s="337" t="s">
        <v>346</v>
      </c>
      <c r="J105" s="342" t="s">
        <v>418</v>
      </c>
      <c r="K105" s="342" t="s">
        <v>766</v>
      </c>
      <c r="L105" s="342" t="s">
        <v>752</v>
      </c>
      <c r="M105" s="342" t="s">
        <v>753</v>
      </c>
      <c r="N105" s="342" t="s">
        <v>754</v>
      </c>
      <c r="O105" s="340" t="s">
        <v>32</v>
      </c>
      <c r="P105" s="361"/>
      <c r="Q105" s="341"/>
      <c r="R105" s="361">
        <f>Table19712[[#This Row],[Amount]]*Table19712[[#This Row],[Product carbon footprint]]</f>
        <v>0</v>
      </c>
      <c r="S105" s="341"/>
      <c r="T105" s="353" t="s">
        <v>795</v>
      </c>
    </row>
    <row r="106" spans="1:20" s="362" customFormat="1" ht="18.75" customHeight="1" x14ac:dyDescent="0.35">
      <c r="A106" s="341"/>
      <c r="B106" s="341" t="s">
        <v>201</v>
      </c>
      <c r="C106" s="337" t="s">
        <v>468</v>
      </c>
      <c r="D106" s="350" t="s">
        <v>453</v>
      </c>
      <c r="E106" s="344"/>
      <c r="F106" s="341" t="s">
        <v>401</v>
      </c>
      <c r="G106" s="342"/>
      <c r="H106" s="341"/>
      <c r="I106" s="337" t="s">
        <v>346</v>
      </c>
      <c r="J106" s="342" t="s">
        <v>418</v>
      </c>
      <c r="K106" s="342" t="s">
        <v>766</v>
      </c>
      <c r="L106" s="342" t="s">
        <v>752</v>
      </c>
      <c r="M106" s="342" t="s">
        <v>753</v>
      </c>
      <c r="N106" s="342" t="s">
        <v>755</v>
      </c>
      <c r="O106" s="340" t="s">
        <v>32</v>
      </c>
      <c r="P106" s="361"/>
      <c r="Q106" s="341"/>
      <c r="R106" s="361">
        <f>Table19712[[#This Row],[Amount]]*Table19712[[#This Row],[Product carbon footprint]]</f>
        <v>0</v>
      </c>
      <c r="S106" s="341"/>
      <c r="T106" s="353" t="s">
        <v>794</v>
      </c>
    </row>
    <row r="107" spans="1:20" s="362" customFormat="1" ht="18" hidden="1" customHeight="1" x14ac:dyDescent="0.35">
      <c r="A107" s="341"/>
      <c r="B107" s="341" t="s">
        <v>201</v>
      </c>
      <c r="C107" s="337" t="s">
        <v>466</v>
      </c>
      <c r="D107" s="350" t="s">
        <v>454</v>
      </c>
      <c r="E107" s="338"/>
      <c r="F107" s="341" t="s">
        <v>401</v>
      </c>
      <c r="G107" s="342"/>
      <c r="H107" s="341"/>
      <c r="I107" s="337" t="s">
        <v>346</v>
      </c>
      <c r="J107" s="342" t="s">
        <v>407</v>
      </c>
      <c r="K107" s="342" t="s">
        <v>781</v>
      </c>
      <c r="L107" s="342" t="s">
        <v>752</v>
      </c>
      <c r="M107" s="342" t="s">
        <v>753</v>
      </c>
      <c r="N107" s="342" t="s">
        <v>755</v>
      </c>
      <c r="O107" s="361" t="s">
        <v>200</v>
      </c>
      <c r="P107" s="364">
        <f>'S3 EF'!C131</f>
        <v>4.5999999999999999E-3</v>
      </c>
      <c r="Q107" s="341"/>
      <c r="R107" s="361">
        <f>Table19712[[#This Row],[Amount]]*Table19712[[#This Row],[Product carbon footprint]]</f>
        <v>0</v>
      </c>
      <c r="S107" s="341"/>
      <c r="T107" s="353" t="s">
        <v>796</v>
      </c>
    </row>
    <row r="108" spans="1:20" s="362" customFormat="1" ht="18" customHeight="1" x14ac:dyDescent="0.35">
      <c r="A108" s="341"/>
      <c r="B108" s="341" t="s">
        <v>201</v>
      </c>
      <c r="C108" s="337" t="s">
        <v>465</v>
      </c>
      <c r="D108" s="350" t="s">
        <v>387</v>
      </c>
      <c r="E108" s="338"/>
      <c r="F108" s="341" t="s">
        <v>401</v>
      </c>
      <c r="G108" s="342"/>
      <c r="H108" s="341"/>
      <c r="I108" s="337" t="s">
        <v>346</v>
      </c>
      <c r="J108" s="342" t="s">
        <v>412</v>
      </c>
      <c r="K108" s="342" t="s">
        <v>776</v>
      </c>
      <c r="L108" s="342" t="s">
        <v>752</v>
      </c>
      <c r="M108" s="342" t="s">
        <v>753</v>
      </c>
      <c r="N108" s="342" t="s">
        <v>755</v>
      </c>
      <c r="O108" s="340" t="s">
        <v>32</v>
      </c>
      <c r="P108" s="361"/>
      <c r="Q108" s="341"/>
      <c r="R108" s="361">
        <f>Table19712[[#This Row],[Amount]]*Table19712[[#This Row],[Product carbon footprint]]</f>
        <v>0</v>
      </c>
      <c r="S108" s="341"/>
      <c r="T108" s="353" t="s">
        <v>797</v>
      </c>
    </row>
    <row r="109" spans="1:20" s="362" customFormat="1" ht="18" customHeight="1" x14ac:dyDescent="0.35">
      <c r="A109" s="341"/>
      <c r="B109" s="341" t="s">
        <v>201</v>
      </c>
      <c r="C109" s="337" t="s">
        <v>465</v>
      </c>
      <c r="D109" s="350" t="s">
        <v>455</v>
      </c>
      <c r="E109" s="338"/>
      <c r="F109" s="341" t="s">
        <v>401</v>
      </c>
      <c r="G109" s="342"/>
      <c r="H109" s="341"/>
      <c r="I109" s="337" t="s">
        <v>346</v>
      </c>
      <c r="J109" s="342" t="s">
        <v>412</v>
      </c>
      <c r="K109" s="342" t="s">
        <v>776</v>
      </c>
      <c r="L109" s="342" t="s">
        <v>752</v>
      </c>
      <c r="M109" s="342" t="s">
        <v>753</v>
      </c>
      <c r="N109" s="342" t="s">
        <v>755</v>
      </c>
      <c r="O109" s="340" t="s">
        <v>32</v>
      </c>
      <c r="P109" s="361"/>
      <c r="Q109" s="341"/>
      <c r="R109" s="361">
        <f>Table19712[[#This Row],[Amount]]*Table19712[[#This Row],[Product carbon footprint]]</f>
        <v>0</v>
      </c>
      <c r="S109" s="341"/>
      <c r="T109" s="353" t="s">
        <v>797</v>
      </c>
    </row>
    <row r="110" spans="1:20" s="362" customFormat="1" ht="18" hidden="1" customHeight="1" x14ac:dyDescent="0.35">
      <c r="A110" s="341"/>
      <c r="B110" s="341" t="s">
        <v>201</v>
      </c>
      <c r="C110" s="337" t="s">
        <v>404</v>
      </c>
      <c r="D110" s="353" t="s">
        <v>397</v>
      </c>
      <c r="E110" s="338"/>
      <c r="F110" s="341" t="s">
        <v>401</v>
      </c>
      <c r="G110" s="342"/>
      <c r="H110" s="341"/>
      <c r="I110" s="337" t="s">
        <v>346</v>
      </c>
      <c r="J110" s="342" t="s">
        <v>418</v>
      </c>
      <c r="K110" s="339" t="s">
        <v>829</v>
      </c>
      <c r="L110" s="342" t="s">
        <v>752</v>
      </c>
      <c r="M110" s="342" t="s">
        <v>753</v>
      </c>
      <c r="N110" s="342" t="s">
        <v>755</v>
      </c>
      <c r="O110" s="361" t="s">
        <v>200</v>
      </c>
      <c r="P110" s="363">
        <f>'S3 EF'!C77</f>
        <v>0</v>
      </c>
      <c r="Q110" s="341"/>
      <c r="R110" s="361">
        <f>Table19712[[#This Row],[Amount]]*Table19712[[#This Row],[Product carbon footprint]]</f>
        <v>0</v>
      </c>
      <c r="S110" s="341"/>
      <c r="T110" s="353" t="s">
        <v>798</v>
      </c>
    </row>
    <row r="111" spans="1:20" s="362" customFormat="1" ht="18" hidden="1" customHeight="1" x14ac:dyDescent="0.35">
      <c r="A111" s="341"/>
      <c r="B111" s="341" t="s">
        <v>201</v>
      </c>
      <c r="C111" s="337" t="s">
        <v>404</v>
      </c>
      <c r="D111" s="350" t="s">
        <v>456</v>
      </c>
      <c r="E111" s="338"/>
      <c r="F111" s="341" t="s">
        <v>401</v>
      </c>
      <c r="G111" s="342"/>
      <c r="H111" s="341"/>
      <c r="I111" s="337" t="s">
        <v>346</v>
      </c>
      <c r="J111" s="342" t="s">
        <v>418</v>
      </c>
      <c r="K111" s="339" t="s">
        <v>829</v>
      </c>
      <c r="L111" s="342" t="s">
        <v>752</v>
      </c>
      <c r="M111" s="342" t="s">
        <v>753</v>
      </c>
      <c r="N111" s="342" t="s">
        <v>755</v>
      </c>
      <c r="O111" s="361" t="s">
        <v>200</v>
      </c>
      <c r="P111" s="363">
        <f>'S3 EF'!C77</f>
        <v>0</v>
      </c>
      <c r="Q111" s="341"/>
      <c r="R111" s="361">
        <f>Table19712[[#This Row],[Amount]]*Table19712[[#This Row],[Product carbon footprint]]</f>
        <v>0</v>
      </c>
      <c r="S111" s="341"/>
      <c r="T111" s="353" t="s">
        <v>798</v>
      </c>
    </row>
    <row r="112" spans="1:20" s="362" customFormat="1" ht="18" hidden="1" customHeight="1" x14ac:dyDescent="0.35">
      <c r="A112" s="341"/>
      <c r="B112" s="341" t="s">
        <v>201</v>
      </c>
      <c r="C112" s="337" t="s">
        <v>404</v>
      </c>
      <c r="D112" s="350" t="s">
        <v>457</v>
      </c>
      <c r="E112" s="338"/>
      <c r="F112" s="341" t="s">
        <v>401</v>
      </c>
      <c r="G112" s="342"/>
      <c r="H112" s="341"/>
      <c r="I112" s="337" t="s">
        <v>346</v>
      </c>
      <c r="J112" s="342" t="s">
        <v>418</v>
      </c>
      <c r="K112" s="342" t="s">
        <v>782</v>
      </c>
      <c r="L112" s="342" t="s">
        <v>752</v>
      </c>
      <c r="M112" s="342" t="s">
        <v>758</v>
      </c>
      <c r="N112" s="342" t="s">
        <v>755</v>
      </c>
      <c r="O112" s="361" t="s">
        <v>200</v>
      </c>
      <c r="P112" s="363">
        <f>'S3 EF'!C141</f>
        <v>0</v>
      </c>
      <c r="Q112" s="341"/>
      <c r="R112" s="361">
        <f>Table19712[[#This Row],[Amount]]*Table19712[[#This Row],[Product carbon footprint]]</f>
        <v>0</v>
      </c>
      <c r="S112" s="341"/>
      <c r="T112" s="353"/>
    </row>
    <row r="113" spans="1:20" s="362" customFormat="1" ht="18" customHeight="1" x14ac:dyDescent="0.35">
      <c r="A113" s="341"/>
      <c r="B113" s="341" t="s">
        <v>201</v>
      </c>
      <c r="C113" s="337" t="s">
        <v>468</v>
      </c>
      <c r="D113" s="350" t="s">
        <v>365</v>
      </c>
      <c r="E113" s="344"/>
      <c r="F113" s="341" t="s">
        <v>401</v>
      </c>
      <c r="G113" s="342"/>
      <c r="H113" s="341"/>
      <c r="I113" s="337" t="s">
        <v>346</v>
      </c>
      <c r="J113" s="342" t="s">
        <v>410</v>
      </c>
      <c r="K113" s="342" t="s">
        <v>783</v>
      </c>
      <c r="L113" s="342" t="s">
        <v>752</v>
      </c>
      <c r="M113" s="342" t="s">
        <v>753</v>
      </c>
      <c r="N113" s="342" t="s">
        <v>755</v>
      </c>
      <c r="O113" s="340" t="s">
        <v>32</v>
      </c>
      <c r="P113" s="361"/>
      <c r="Q113" s="341"/>
      <c r="R113" s="361">
        <f>Table19712[[#This Row],[Amount]]*Table19712[[#This Row],[Product carbon footprint]]</f>
        <v>0</v>
      </c>
      <c r="S113" s="341"/>
      <c r="T113" s="353" t="s">
        <v>799</v>
      </c>
    </row>
    <row r="114" spans="1:20" s="362" customFormat="1" ht="18" customHeight="1" x14ac:dyDescent="0.35">
      <c r="A114" s="341"/>
      <c r="B114" s="341" t="s">
        <v>201</v>
      </c>
      <c r="C114" s="337" t="s">
        <v>468</v>
      </c>
      <c r="D114" s="350" t="s">
        <v>458</v>
      </c>
      <c r="E114" s="338"/>
      <c r="F114" s="341" t="s">
        <v>401</v>
      </c>
      <c r="G114" s="342"/>
      <c r="H114" s="341"/>
      <c r="I114" s="337" t="s">
        <v>346</v>
      </c>
      <c r="J114" s="342" t="s">
        <v>410</v>
      </c>
      <c r="K114" s="342" t="s">
        <v>783</v>
      </c>
      <c r="L114" s="342" t="s">
        <v>752</v>
      </c>
      <c r="M114" s="342" t="s">
        <v>753</v>
      </c>
      <c r="N114" s="342" t="s">
        <v>755</v>
      </c>
      <c r="O114" s="340" t="s">
        <v>32</v>
      </c>
      <c r="P114" s="361"/>
      <c r="Q114" s="341"/>
      <c r="R114" s="361">
        <f>Table19712[[#This Row],[Amount]]*Table19712[[#This Row],[Product carbon footprint]]</f>
        <v>0</v>
      </c>
      <c r="S114" s="341"/>
      <c r="T114" s="353" t="s">
        <v>799</v>
      </c>
    </row>
    <row r="115" spans="1:20" s="362" customFormat="1" ht="18" customHeight="1" x14ac:dyDescent="0.35">
      <c r="A115" s="341"/>
      <c r="B115" s="341" t="s">
        <v>201</v>
      </c>
      <c r="C115" s="337" t="s">
        <v>404</v>
      </c>
      <c r="D115" s="350" t="s">
        <v>459</v>
      </c>
      <c r="E115" s="338"/>
      <c r="F115" s="341" t="s">
        <v>401</v>
      </c>
      <c r="G115" s="342"/>
      <c r="H115" s="341"/>
      <c r="I115" s="337" t="s">
        <v>346</v>
      </c>
      <c r="J115" s="342" t="s">
        <v>418</v>
      </c>
      <c r="K115" s="342" t="s">
        <v>766</v>
      </c>
      <c r="L115" s="342" t="s">
        <v>752</v>
      </c>
      <c r="M115" s="342" t="s">
        <v>753</v>
      </c>
      <c r="N115" s="342" t="s">
        <v>755</v>
      </c>
      <c r="O115" s="340" t="s">
        <v>32</v>
      </c>
      <c r="P115" s="361"/>
      <c r="Q115" s="341"/>
      <c r="R115" s="361">
        <f>Table19712[[#This Row],[Amount]]*Table19712[[#This Row],[Product carbon footprint]]</f>
        <v>0</v>
      </c>
      <c r="S115" s="341"/>
      <c r="T115" s="353" t="s">
        <v>800</v>
      </c>
    </row>
    <row r="116" spans="1:20" s="362" customFormat="1" ht="18" hidden="1" customHeight="1" x14ac:dyDescent="0.35">
      <c r="A116" s="341"/>
      <c r="B116" s="341" t="s">
        <v>201</v>
      </c>
      <c r="C116" s="337" t="s">
        <v>465</v>
      </c>
      <c r="D116" s="350" t="s">
        <v>373</v>
      </c>
      <c r="E116" s="338"/>
      <c r="F116" s="341" t="s">
        <v>401</v>
      </c>
      <c r="G116" s="342"/>
      <c r="H116" s="341"/>
      <c r="I116" s="337" t="s">
        <v>346</v>
      </c>
      <c r="J116" s="342" t="s">
        <v>405</v>
      </c>
      <c r="K116" s="342" t="s">
        <v>786</v>
      </c>
      <c r="L116" s="342"/>
      <c r="M116" s="342" t="s">
        <v>789</v>
      </c>
      <c r="N116" s="342" t="s">
        <v>787</v>
      </c>
      <c r="O116" s="361" t="s">
        <v>200</v>
      </c>
      <c r="P116" s="364">
        <v>0.56000000000000005</v>
      </c>
      <c r="Q116" s="341" t="s">
        <v>474</v>
      </c>
      <c r="R116" s="361">
        <f>Table19712[[#This Row],[Amount]]*Table19712[[#This Row],[Product carbon footprint]]</f>
        <v>0</v>
      </c>
      <c r="S116" s="341" t="s">
        <v>473</v>
      </c>
      <c r="T116" s="353" t="s">
        <v>801</v>
      </c>
    </row>
    <row r="117" spans="1:20" s="362" customFormat="1" ht="18" hidden="1" customHeight="1" x14ac:dyDescent="0.35">
      <c r="A117" s="341"/>
      <c r="B117" s="341" t="s">
        <v>201</v>
      </c>
      <c r="C117" s="337" t="s">
        <v>465</v>
      </c>
      <c r="D117" s="350" t="s">
        <v>373</v>
      </c>
      <c r="E117" s="344"/>
      <c r="F117" s="341" t="s">
        <v>401</v>
      </c>
      <c r="G117" s="342"/>
      <c r="H117" s="341"/>
      <c r="I117" s="337" t="s">
        <v>346</v>
      </c>
      <c r="J117" s="342" t="s">
        <v>411</v>
      </c>
      <c r="K117" s="342" t="s">
        <v>785</v>
      </c>
      <c r="L117" s="342" t="s">
        <v>752</v>
      </c>
      <c r="M117" s="342" t="s">
        <v>758</v>
      </c>
      <c r="N117" s="342" t="s">
        <v>755</v>
      </c>
      <c r="O117" s="361" t="s">
        <v>200</v>
      </c>
      <c r="P117" s="364">
        <v>0.56000000000000005</v>
      </c>
      <c r="Q117" s="341" t="s">
        <v>474</v>
      </c>
      <c r="R117" s="361">
        <f>Table19712[[#This Row],[Amount]]*Table19712[[#This Row],[Product carbon footprint]]</f>
        <v>0</v>
      </c>
      <c r="S117" s="341" t="s">
        <v>473</v>
      </c>
      <c r="T117" s="353" t="s">
        <v>801</v>
      </c>
    </row>
    <row r="118" spans="1:20" s="362" customFormat="1" ht="18" hidden="1" customHeight="1" x14ac:dyDescent="0.35">
      <c r="A118" s="341"/>
      <c r="B118" s="341" t="s">
        <v>201</v>
      </c>
      <c r="C118" s="337" t="s">
        <v>465</v>
      </c>
      <c r="D118" s="353" t="s">
        <v>373</v>
      </c>
      <c r="E118" s="338"/>
      <c r="F118" s="341" t="s">
        <v>401</v>
      </c>
      <c r="G118" s="342"/>
      <c r="H118" s="341"/>
      <c r="I118" s="337" t="s">
        <v>346</v>
      </c>
      <c r="J118" s="342" t="s">
        <v>412</v>
      </c>
      <c r="K118" s="342" t="s">
        <v>785</v>
      </c>
      <c r="L118" s="342" t="s">
        <v>752</v>
      </c>
      <c r="M118" s="342" t="s">
        <v>758</v>
      </c>
      <c r="N118" s="342" t="s">
        <v>755</v>
      </c>
      <c r="O118" s="361" t="s">
        <v>200</v>
      </c>
      <c r="P118" s="364">
        <v>0.56000000000000005</v>
      </c>
      <c r="Q118" s="341" t="s">
        <v>474</v>
      </c>
      <c r="R118" s="361">
        <f>Table19712[[#This Row],[Amount]]*Table19712[[#This Row],[Product carbon footprint]]</f>
        <v>0</v>
      </c>
      <c r="S118" s="341" t="s">
        <v>473</v>
      </c>
      <c r="T118" s="353" t="s">
        <v>801</v>
      </c>
    </row>
    <row r="119" spans="1:20" s="362" customFormat="1" ht="18" hidden="1" customHeight="1" x14ac:dyDescent="0.35">
      <c r="A119" s="341"/>
      <c r="B119" s="341" t="s">
        <v>201</v>
      </c>
      <c r="C119" s="337" t="s">
        <v>465</v>
      </c>
      <c r="D119" s="350" t="s">
        <v>460</v>
      </c>
      <c r="E119" s="338"/>
      <c r="F119" s="341" t="s">
        <v>401</v>
      </c>
      <c r="G119" s="342"/>
      <c r="H119" s="341"/>
      <c r="I119" s="337" t="s">
        <v>346</v>
      </c>
      <c r="J119" s="342" t="s">
        <v>405</v>
      </c>
      <c r="K119" s="342" t="s">
        <v>786</v>
      </c>
      <c r="L119" s="342"/>
      <c r="M119" s="342" t="s">
        <v>789</v>
      </c>
      <c r="N119" s="342" t="s">
        <v>787</v>
      </c>
      <c r="O119" s="361" t="s">
        <v>200</v>
      </c>
      <c r="P119" s="364">
        <v>0.56000000000000005</v>
      </c>
      <c r="Q119" s="341" t="s">
        <v>474</v>
      </c>
      <c r="R119" s="361">
        <f>Table19712[[#This Row],[Amount]]*Table19712[[#This Row],[Product carbon footprint]]</f>
        <v>0</v>
      </c>
      <c r="S119" s="341" t="s">
        <v>473</v>
      </c>
      <c r="T119" s="353" t="s">
        <v>801</v>
      </c>
    </row>
    <row r="120" spans="1:20" s="362" customFormat="1" ht="18" hidden="1" customHeight="1" x14ac:dyDescent="0.35">
      <c r="A120" s="341"/>
      <c r="B120" s="341" t="s">
        <v>201</v>
      </c>
      <c r="C120" s="337" t="s">
        <v>465</v>
      </c>
      <c r="D120" s="350" t="s">
        <v>460</v>
      </c>
      <c r="E120" s="338"/>
      <c r="F120" s="341" t="s">
        <v>401</v>
      </c>
      <c r="G120" s="342"/>
      <c r="H120" s="341"/>
      <c r="I120" s="337" t="s">
        <v>346</v>
      </c>
      <c r="J120" s="342" t="s">
        <v>411</v>
      </c>
      <c r="K120" s="342" t="s">
        <v>785</v>
      </c>
      <c r="L120" s="342" t="s">
        <v>752</v>
      </c>
      <c r="M120" s="342" t="s">
        <v>758</v>
      </c>
      <c r="N120" s="342" t="s">
        <v>755</v>
      </c>
      <c r="O120" s="361" t="s">
        <v>200</v>
      </c>
      <c r="P120" s="364">
        <v>0.56000000000000005</v>
      </c>
      <c r="Q120" s="341" t="s">
        <v>474</v>
      </c>
      <c r="R120" s="361">
        <f>Table19712[[#This Row],[Amount]]*Table19712[[#This Row],[Product carbon footprint]]</f>
        <v>0</v>
      </c>
      <c r="S120" s="341" t="s">
        <v>473</v>
      </c>
      <c r="T120" s="353" t="s">
        <v>801</v>
      </c>
    </row>
    <row r="121" spans="1:20" s="362" customFormat="1" ht="18" hidden="1" customHeight="1" x14ac:dyDescent="0.35">
      <c r="A121" s="341"/>
      <c r="B121" s="341" t="s">
        <v>201</v>
      </c>
      <c r="C121" s="337" t="s">
        <v>465</v>
      </c>
      <c r="D121" s="350" t="s">
        <v>460</v>
      </c>
      <c r="E121" s="338"/>
      <c r="F121" s="341" t="s">
        <v>401</v>
      </c>
      <c r="G121" s="342"/>
      <c r="H121" s="341"/>
      <c r="I121" s="337" t="s">
        <v>346</v>
      </c>
      <c r="J121" s="342" t="s">
        <v>418</v>
      </c>
      <c r="K121" s="342" t="s">
        <v>784</v>
      </c>
      <c r="L121" s="342" t="s">
        <v>752</v>
      </c>
      <c r="M121" s="342" t="s">
        <v>753</v>
      </c>
      <c r="N121" s="342" t="s">
        <v>755</v>
      </c>
      <c r="O121" s="361" t="s">
        <v>200</v>
      </c>
      <c r="P121" s="364">
        <v>0.56000000000000005</v>
      </c>
      <c r="Q121" s="341" t="s">
        <v>474</v>
      </c>
      <c r="R121" s="361">
        <f>Table19712[[#This Row],[Amount]]*Table19712[[#This Row],[Product carbon footprint]]</f>
        <v>0</v>
      </c>
      <c r="S121" s="341" t="s">
        <v>473</v>
      </c>
      <c r="T121" s="353" t="s">
        <v>801</v>
      </c>
    </row>
    <row r="122" spans="1:20" s="359" customFormat="1" ht="18" hidden="1" customHeight="1" x14ac:dyDescent="0.35">
      <c r="A122" s="341"/>
      <c r="B122" s="341" t="s">
        <v>201</v>
      </c>
      <c r="C122" s="337" t="s">
        <v>404</v>
      </c>
      <c r="D122" s="353" t="s">
        <v>461</v>
      </c>
      <c r="E122" s="344"/>
      <c r="F122" s="341" t="s">
        <v>401</v>
      </c>
      <c r="G122" s="342"/>
      <c r="H122" s="341"/>
      <c r="I122" s="337" t="s">
        <v>346</v>
      </c>
      <c r="J122" s="342" t="s">
        <v>462</v>
      </c>
      <c r="K122" s="342" t="s">
        <v>858</v>
      </c>
      <c r="L122" s="339" t="s">
        <v>752</v>
      </c>
      <c r="M122" s="339" t="s">
        <v>758</v>
      </c>
      <c r="N122" s="339" t="s">
        <v>754</v>
      </c>
      <c r="O122" s="361" t="s">
        <v>200</v>
      </c>
      <c r="P122" s="360">
        <f>'S3 EF'!C155</f>
        <v>0</v>
      </c>
      <c r="Q122" s="341"/>
      <c r="R122" s="361">
        <f>Table19712[[#This Row],[Amount]]*Table19712[[#This Row],[Product carbon footprint]]</f>
        <v>0</v>
      </c>
      <c r="S122" s="341"/>
      <c r="T122" s="353"/>
    </row>
    <row r="123" spans="1:20" s="362" customFormat="1" ht="18" customHeight="1" x14ac:dyDescent="0.35">
      <c r="A123" s="341"/>
      <c r="B123" s="341" t="s">
        <v>201</v>
      </c>
      <c r="C123" s="337" t="s">
        <v>485</v>
      </c>
      <c r="D123" s="353" t="s">
        <v>486</v>
      </c>
      <c r="E123" s="348"/>
      <c r="F123" s="341" t="s">
        <v>487</v>
      </c>
      <c r="G123" s="349"/>
      <c r="H123" s="341" t="s">
        <v>484</v>
      </c>
      <c r="I123" s="337" t="s">
        <v>346</v>
      </c>
      <c r="J123" s="342" t="s">
        <v>490</v>
      </c>
      <c r="K123" s="342" t="s">
        <v>767</v>
      </c>
      <c r="L123" s="342" t="s">
        <v>752</v>
      </c>
      <c r="M123" s="342" t="s">
        <v>758</v>
      </c>
      <c r="N123" s="342" t="s">
        <v>755</v>
      </c>
      <c r="O123" s="340" t="s">
        <v>32</v>
      </c>
      <c r="P123" s="361"/>
      <c r="Q123" s="341"/>
      <c r="R123" s="361">
        <f>Table19712[[#This Row],[Amount]]*Table19712[[#This Row],[Product carbon footprint]]</f>
        <v>0</v>
      </c>
      <c r="S123" s="341"/>
      <c r="T123" s="353"/>
    </row>
    <row r="124" spans="1:20" s="362" customFormat="1" ht="18" customHeight="1" x14ac:dyDescent="0.35">
      <c r="A124" s="341"/>
      <c r="B124" s="341" t="s">
        <v>201</v>
      </c>
      <c r="C124" s="337" t="s">
        <v>485</v>
      </c>
      <c r="D124" s="353" t="s">
        <v>488</v>
      </c>
      <c r="E124" s="348"/>
      <c r="F124" s="341" t="s">
        <v>487</v>
      </c>
      <c r="G124" s="349"/>
      <c r="H124" s="341" t="s">
        <v>484</v>
      </c>
      <c r="I124" s="337" t="s">
        <v>346</v>
      </c>
      <c r="J124" s="342" t="s">
        <v>490</v>
      </c>
      <c r="K124" s="342" t="s">
        <v>767</v>
      </c>
      <c r="L124" s="342" t="s">
        <v>752</v>
      </c>
      <c r="M124" s="342" t="s">
        <v>758</v>
      </c>
      <c r="N124" s="342" t="s">
        <v>755</v>
      </c>
      <c r="O124" s="340" t="s">
        <v>32</v>
      </c>
      <c r="P124" s="361"/>
      <c r="Q124" s="341"/>
      <c r="R124" s="361">
        <f>Table19712[[#This Row],[Amount]]*Table19712[[#This Row],[Product carbon footprint]]</f>
        <v>0</v>
      </c>
      <c r="S124" s="341"/>
      <c r="T124" s="353"/>
    </row>
    <row r="125" spans="1:20" s="362" customFormat="1" ht="18" customHeight="1" thickBot="1" x14ac:dyDescent="0.4">
      <c r="A125" s="341"/>
      <c r="B125" s="341" t="s">
        <v>201</v>
      </c>
      <c r="C125" s="404" t="s">
        <v>485</v>
      </c>
      <c r="D125" s="424" t="s">
        <v>489</v>
      </c>
      <c r="E125" s="425"/>
      <c r="F125" s="426" t="s">
        <v>487</v>
      </c>
      <c r="G125" s="427"/>
      <c r="H125" s="341" t="s">
        <v>484</v>
      </c>
      <c r="I125" s="337" t="s">
        <v>346</v>
      </c>
      <c r="J125" s="342" t="s">
        <v>490</v>
      </c>
      <c r="K125" s="342" t="s">
        <v>767</v>
      </c>
      <c r="L125" s="342" t="s">
        <v>752</v>
      </c>
      <c r="M125" s="342" t="s">
        <v>758</v>
      </c>
      <c r="N125" s="342" t="s">
        <v>755</v>
      </c>
      <c r="O125" s="340" t="s">
        <v>32</v>
      </c>
      <c r="P125" s="361"/>
      <c r="Q125" s="341"/>
      <c r="R125" s="361">
        <f>Table19712[[#This Row],[Amount]]*Table19712[[#This Row],[Product carbon footprint]]</f>
        <v>0</v>
      </c>
      <c r="S125" s="341"/>
      <c r="T125" s="353" t="s">
        <v>491</v>
      </c>
    </row>
    <row r="126" spans="1:20" ht="18" customHeight="1" thickBot="1" x14ac:dyDescent="0.4">
      <c r="A126" s="10"/>
      <c r="B126" s="423"/>
      <c r="C126" s="416" t="s">
        <v>543</v>
      </c>
      <c r="D126" s="428"/>
      <c r="E126" s="429"/>
      <c r="F126" s="408"/>
      <c r="G126" s="410">
        <f>SUM(G6:G125)</f>
        <v>0</v>
      </c>
      <c r="H126" s="413"/>
      <c r="I126" s="11"/>
      <c r="J126" s="12"/>
      <c r="K126" s="12"/>
      <c r="L126" s="12"/>
      <c r="M126" s="12"/>
      <c r="N126" s="12"/>
      <c r="O126" s="12"/>
      <c r="P126" s="12"/>
      <c r="Q126" s="11"/>
      <c r="R126" s="72">
        <f>Table19712[[#This Row],[Amount]]*Table19712[[#This Row],[Product carbon footprint]]</f>
        <v>0</v>
      </c>
      <c r="S126" s="11"/>
      <c r="T126" s="15"/>
    </row>
    <row r="127" spans="1:20" x14ac:dyDescent="0.35">
      <c r="A127" s="16"/>
      <c r="B127" s="16"/>
      <c r="C127" s="16"/>
      <c r="D127" s="24"/>
      <c r="E127" s="64"/>
      <c r="F127" s="16"/>
      <c r="G127" s="16"/>
      <c r="H127" s="24"/>
      <c r="I127" s="57"/>
      <c r="J127" s="24"/>
      <c r="K127" s="65"/>
      <c r="L127" s="65"/>
      <c r="M127" s="65"/>
      <c r="N127" s="65"/>
      <c r="O127" s="24"/>
      <c r="P127" s="17"/>
    </row>
    <row r="128" spans="1:20" x14ac:dyDescent="0.35">
      <c r="A128" s="16" t="s">
        <v>39</v>
      </c>
      <c r="B128" s="16"/>
      <c r="C128" s="16"/>
      <c r="D128" s="24"/>
      <c r="E128" s="64"/>
      <c r="F128" s="16"/>
      <c r="G128" s="16"/>
      <c r="H128" s="24"/>
      <c r="I128" s="57"/>
      <c r="J128" s="24"/>
      <c r="K128" s="65"/>
      <c r="L128" s="65"/>
      <c r="M128" s="65"/>
      <c r="N128" s="65"/>
      <c r="O128" s="24"/>
      <c r="P128" s="17"/>
    </row>
    <row r="129" spans="1:16" x14ac:dyDescent="0.35">
      <c r="A129" s="543"/>
      <c r="B129" s="544"/>
      <c r="C129" s="544"/>
      <c r="D129" s="544"/>
      <c r="E129" s="544"/>
      <c r="F129" s="544"/>
      <c r="G129" s="544"/>
      <c r="H129" s="544"/>
      <c r="I129" s="544"/>
      <c r="J129" s="544"/>
      <c r="K129" s="544"/>
      <c r="L129" s="544"/>
      <c r="M129" s="544"/>
      <c r="N129" s="544"/>
      <c r="O129" s="544"/>
      <c r="P129" s="545"/>
    </row>
    <row r="131" spans="1:16" ht="27" x14ac:dyDescent="0.35">
      <c r="A131" s="18" t="s">
        <v>13</v>
      </c>
    </row>
    <row r="132" spans="1:16" x14ac:dyDescent="0.35">
      <c r="A132" s="472"/>
      <c r="B132" s="473"/>
      <c r="C132" s="473"/>
      <c r="D132" s="473"/>
      <c r="E132" s="473"/>
      <c r="F132" s="473"/>
      <c r="G132" s="473"/>
      <c r="H132" s="473"/>
      <c r="I132" s="473"/>
      <c r="J132" s="473"/>
      <c r="K132" s="473"/>
      <c r="L132" s="473"/>
      <c r="M132" s="473"/>
      <c r="N132" s="473"/>
      <c r="O132" s="473"/>
      <c r="P132" s="474"/>
    </row>
    <row r="133" spans="1:16" x14ac:dyDescent="0.35">
      <c r="A133" s="475"/>
      <c r="B133" s="476"/>
      <c r="C133" s="476"/>
      <c r="D133" s="476"/>
      <c r="E133" s="476"/>
      <c r="F133" s="476"/>
      <c r="G133" s="476"/>
      <c r="H133" s="476"/>
      <c r="I133" s="476"/>
      <c r="J133" s="476"/>
      <c r="K133" s="476"/>
      <c r="L133" s="476"/>
      <c r="M133" s="476"/>
      <c r="N133" s="476"/>
      <c r="O133" s="476"/>
      <c r="P133" s="477"/>
    </row>
    <row r="134" spans="1:16" x14ac:dyDescent="0.35">
      <c r="A134" s="475"/>
      <c r="B134" s="476"/>
      <c r="C134" s="476"/>
      <c r="D134" s="476"/>
      <c r="E134" s="476"/>
      <c r="F134" s="476"/>
      <c r="G134" s="476"/>
      <c r="H134" s="476"/>
      <c r="I134" s="476"/>
      <c r="J134" s="476"/>
      <c r="K134" s="476"/>
      <c r="L134" s="476"/>
      <c r="M134" s="476"/>
      <c r="N134" s="476"/>
      <c r="O134" s="476"/>
      <c r="P134" s="477"/>
    </row>
    <row r="135" spans="1:16" x14ac:dyDescent="0.35">
      <c r="A135" s="475"/>
      <c r="B135" s="476"/>
      <c r="C135" s="476"/>
      <c r="D135" s="476"/>
      <c r="E135" s="476"/>
      <c r="F135" s="476"/>
      <c r="G135" s="476"/>
      <c r="H135" s="476"/>
      <c r="I135" s="476"/>
      <c r="J135" s="476"/>
      <c r="K135" s="476"/>
      <c r="L135" s="476"/>
      <c r="M135" s="476"/>
      <c r="N135" s="476"/>
      <c r="O135" s="476"/>
      <c r="P135" s="477"/>
    </row>
    <row r="136" spans="1:16" x14ac:dyDescent="0.35">
      <c r="A136" s="475"/>
      <c r="B136" s="476"/>
      <c r="C136" s="476"/>
      <c r="D136" s="476"/>
      <c r="E136" s="476"/>
      <c r="F136" s="476"/>
      <c r="G136" s="476"/>
      <c r="H136" s="476"/>
      <c r="I136" s="476"/>
      <c r="J136" s="476"/>
      <c r="K136" s="476"/>
      <c r="L136" s="476"/>
      <c r="M136" s="476"/>
      <c r="N136" s="476"/>
      <c r="O136" s="476"/>
      <c r="P136" s="477"/>
    </row>
    <row r="137" spans="1:16" x14ac:dyDescent="0.35">
      <c r="A137" s="478"/>
      <c r="B137" s="479"/>
      <c r="C137" s="479"/>
      <c r="D137" s="479"/>
      <c r="E137" s="479"/>
      <c r="F137" s="479"/>
      <c r="G137" s="479"/>
      <c r="H137" s="479"/>
      <c r="I137" s="479"/>
      <c r="J137" s="479"/>
      <c r="K137" s="479"/>
      <c r="L137" s="479"/>
      <c r="M137" s="479"/>
      <c r="N137" s="479"/>
      <c r="O137" s="479"/>
      <c r="P137" s="480"/>
    </row>
    <row r="139" spans="1:16" ht="27" x14ac:dyDescent="0.35">
      <c r="A139" s="18" t="s">
        <v>14</v>
      </c>
    </row>
    <row r="140" spans="1:16" x14ac:dyDescent="0.35">
      <c r="A140" s="481" t="s">
        <v>15</v>
      </c>
      <c r="B140" s="482"/>
      <c r="C140" s="482"/>
      <c r="D140" s="482"/>
      <c r="E140" s="482"/>
      <c r="F140" s="482"/>
      <c r="G140" s="482"/>
      <c r="H140" s="482"/>
      <c r="I140" s="482"/>
      <c r="J140" s="482"/>
      <c r="K140" s="482"/>
      <c r="L140" s="482"/>
      <c r="M140" s="482"/>
      <c r="N140" s="482"/>
      <c r="O140" s="482"/>
      <c r="P140" s="483"/>
    </row>
    <row r="141" spans="1:16" x14ac:dyDescent="0.35">
      <c r="A141" s="484"/>
      <c r="B141" s="485"/>
      <c r="C141" s="485"/>
      <c r="D141" s="485"/>
      <c r="E141" s="485"/>
      <c r="F141" s="485"/>
      <c r="G141" s="485"/>
      <c r="H141" s="485"/>
      <c r="I141" s="485"/>
      <c r="J141" s="485"/>
      <c r="K141" s="485"/>
      <c r="L141" s="485"/>
      <c r="M141" s="485"/>
      <c r="N141" s="485"/>
      <c r="O141" s="485"/>
      <c r="P141" s="486"/>
    </row>
    <row r="142" spans="1:16" x14ac:dyDescent="0.35">
      <c r="A142" s="484"/>
      <c r="B142" s="485"/>
      <c r="C142" s="485"/>
      <c r="D142" s="485"/>
      <c r="E142" s="485"/>
      <c r="F142" s="485"/>
      <c r="G142" s="485"/>
      <c r="H142" s="485"/>
      <c r="I142" s="485"/>
      <c r="J142" s="485"/>
      <c r="K142" s="485"/>
      <c r="L142" s="485"/>
      <c r="M142" s="485"/>
      <c r="N142" s="485"/>
      <c r="O142" s="485"/>
      <c r="P142" s="486"/>
    </row>
    <row r="143" spans="1:16" x14ac:dyDescent="0.35">
      <c r="A143" s="484"/>
      <c r="B143" s="485"/>
      <c r="C143" s="485"/>
      <c r="D143" s="485"/>
      <c r="E143" s="485"/>
      <c r="F143" s="485"/>
      <c r="G143" s="485"/>
      <c r="H143" s="485"/>
      <c r="I143" s="485"/>
      <c r="J143" s="485"/>
      <c r="K143" s="485"/>
      <c r="L143" s="485"/>
      <c r="M143" s="485"/>
      <c r="N143" s="485"/>
      <c r="O143" s="485"/>
      <c r="P143" s="486"/>
    </row>
    <row r="144" spans="1:16" x14ac:dyDescent="0.35">
      <c r="A144" s="484"/>
      <c r="B144" s="485"/>
      <c r="C144" s="485"/>
      <c r="D144" s="485"/>
      <c r="E144" s="485"/>
      <c r="F144" s="485"/>
      <c r="G144" s="485"/>
      <c r="H144" s="485"/>
      <c r="I144" s="485"/>
      <c r="J144" s="485"/>
      <c r="K144" s="485"/>
      <c r="L144" s="485"/>
      <c r="M144" s="485"/>
      <c r="N144" s="485"/>
      <c r="O144" s="485"/>
      <c r="P144" s="486"/>
    </row>
    <row r="145" spans="1:16" x14ac:dyDescent="0.35">
      <c r="A145" s="487"/>
      <c r="B145" s="488"/>
      <c r="C145" s="488"/>
      <c r="D145" s="488"/>
      <c r="E145" s="488"/>
      <c r="F145" s="488"/>
      <c r="G145" s="488"/>
      <c r="H145" s="488"/>
      <c r="I145" s="488"/>
      <c r="J145" s="488"/>
      <c r="K145" s="488"/>
      <c r="L145" s="488"/>
      <c r="M145" s="488"/>
      <c r="N145" s="488"/>
      <c r="O145" s="488"/>
      <c r="P145" s="489"/>
    </row>
  </sheetData>
  <mergeCells count="5">
    <mergeCell ref="A132:P137"/>
    <mergeCell ref="A140:P145"/>
    <mergeCell ref="A129:P129"/>
    <mergeCell ref="A3:D3"/>
    <mergeCell ref="E3:G3"/>
  </mergeCells>
  <phoneticPr fontId="12" type="noConversion"/>
  <conditionalFormatting sqref="P6:P29 P32:Q32 P31 P61:Q85 P87:Q91 P99:Q118 P34:Q59 P93:Q97 P122:Q125 S6:S125">
    <cfRule type="expression" dxfId="291" priority="9">
      <formula>$O6="No"</formula>
    </cfRule>
  </conditionalFormatting>
  <conditionalFormatting sqref="P33:Q33">
    <cfRule type="expression" dxfId="290" priority="8">
      <formula>$O33="No"</formula>
    </cfRule>
  </conditionalFormatting>
  <conditionalFormatting sqref="P92:Q92">
    <cfRule type="expression" dxfId="289" priority="7">
      <formula>$O92="No"</formula>
    </cfRule>
  </conditionalFormatting>
  <conditionalFormatting sqref="P98:Q98">
    <cfRule type="expression" dxfId="288" priority="6">
      <formula>$O98="No"</formula>
    </cfRule>
  </conditionalFormatting>
  <conditionalFormatting sqref="P119:Q119">
    <cfRule type="expression" dxfId="287" priority="5">
      <formula>$O119="No"</formula>
    </cfRule>
  </conditionalFormatting>
  <conditionalFormatting sqref="P86:Q86">
    <cfRule type="expression" dxfId="286" priority="4">
      <formula>$O86="No"</formula>
    </cfRule>
  </conditionalFormatting>
  <conditionalFormatting sqref="P60:Q60">
    <cfRule type="expression" dxfId="285" priority="3">
      <formula>$O60="No"</formula>
    </cfRule>
  </conditionalFormatting>
  <conditionalFormatting sqref="Q6:R6 Q7:Q31 R7:R126">
    <cfRule type="expression" dxfId="284" priority="11">
      <formula>$P6="No"</formula>
    </cfRule>
  </conditionalFormatting>
  <conditionalFormatting sqref="P120:Q120">
    <cfRule type="expression" dxfId="283" priority="2">
      <formula>$O120="No"</formula>
    </cfRule>
  </conditionalFormatting>
  <conditionalFormatting sqref="P121:Q121">
    <cfRule type="expression" dxfId="282" priority="1">
      <formula>$O121="No"</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57365C10-FFAC-4D97-95DA-0BBD6BEBDCC8}">
          <x14:formula1>
            <xm:f>Lists!$A$2:$A$4</xm:f>
          </x14:formula1>
          <xm:sqref>O123:O125 O65:O67 O94:O96 O105:O106 O108:O109 O113:O115 O6:O31</xm:sqref>
        </x14:dataValidation>
        <x14:dataValidation type="list" allowBlank="1" showInputMessage="1" showErrorMessage="1" xr:uid="{00000000-0002-0000-0100-000000000000}">
          <x14:formula1>
            <xm:f>Lists!$B$2:$B$20</xm:f>
          </x14:formula1>
          <xm:sqref>B6:B8</xm:sqref>
        </x14:dataValidation>
        <x14:dataValidation type="list" allowBlank="1" showInputMessage="1" showErrorMessage="1" xr:uid="{D7F8A71C-682A-46EE-BA32-45794580300B}">
          <x14:formula1>
            <xm:f>Lists!$F$2:$F$44</xm:f>
          </x14:formula1>
          <xm:sqref>C6:C125</xm:sqref>
        </x14:dataValidation>
        <x14:dataValidation type="list" allowBlank="1" showInputMessage="1" showErrorMessage="1" xr:uid="{3C3DA0EA-18B9-4262-99D4-A3FC0D235C01}">
          <x14:formula1>
            <xm:f>Lists!$G$2:$G$15</xm:f>
          </x14:formula1>
          <xm:sqref>I6:I125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C4C97-3BA9-402D-A85C-D81292AC0BA7}">
  <dimension ref="A1:I118"/>
  <sheetViews>
    <sheetView topLeftCell="A31" workbookViewId="0">
      <selection activeCell="E21" sqref="E7:E21"/>
    </sheetView>
  </sheetViews>
  <sheetFormatPr defaultRowHeight="16.5" x14ac:dyDescent="0.3"/>
  <sheetData>
    <row r="1" spans="1:9" s="60" customFormat="1" x14ac:dyDescent="0.3">
      <c r="H1" s="60" t="s">
        <v>63</v>
      </c>
      <c r="I1" s="60" t="s">
        <v>853</v>
      </c>
    </row>
    <row r="2" spans="1:9" x14ac:dyDescent="0.3">
      <c r="A2">
        <v>1189.56</v>
      </c>
      <c r="B2" t="s">
        <v>401</v>
      </c>
      <c r="C2" t="s">
        <v>415</v>
      </c>
      <c r="E2" s="60" t="s">
        <v>415</v>
      </c>
      <c r="F2">
        <f t="shared" ref="F2:F21" si="0">SUMIF($C$2:$C$118,E2,$A$2:$A$118)</f>
        <v>1189.56</v>
      </c>
      <c r="G2" s="78">
        <f t="shared" ref="G2:G21" si="1">F2/SUM($F$2:$F$21)</f>
        <v>1.2408935369800731E-3</v>
      </c>
      <c r="H2">
        <v>550</v>
      </c>
      <c r="I2">
        <f t="shared" ref="I2:I21" si="2">H2*G2</f>
        <v>0.68249144533904016</v>
      </c>
    </row>
    <row r="3" spans="1:9" x14ac:dyDescent="0.3">
      <c r="A3">
        <v>6094.0360000000001</v>
      </c>
      <c r="B3" t="s">
        <v>401</v>
      </c>
      <c r="C3" t="s">
        <v>406</v>
      </c>
      <c r="E3" s="60" t="s">
        <v>408</v>
      </c>
      <c r="F3" s="60">
        <f t="shared" si="0"/>
        <v>292648.413</v>
      </c>
      <c r="G3" s="78">
        <f t="shared" si="1"/>
        <v>0.30527718173036689</v>
      </c>
      <c r="H3">
        <v>450</v>
      </c>
      <c r="I3" s="60">
        <f t="shared" si="2"/>
        <v>137.37473177866511</v>
      </c>
    </row>
    <row r="4" spans="1:9" x14ac:dyDescent="0.3">
      <c r="A4">
        <v>16217.46</v>
      </c>
      <c r="B4" t="s">
        <v>401</v>
      </c>
      <c r="C4" t="s">
        <v>406</v>
      </c>
      <c r="E4" s="60" t="s">
        <v>440</v>
      </c>
      <c r="F4" s="60">
        <f t="shared" si="0"/>
        <v>87997.159999999989</v>
      </c>
      <c r="G4" s="78">
        <f t="shared" si="1"/>
        <v>9.179453505212129E-2</v>
      </c>
      <c r="H4">
        <v>7000</v>
      </c>
      <c r="I4" s="60">
        <f t="shared" si="2"/>
        <v>642.561745364849</v>
      </c>
    </row>
    <row r="5" spans="1:9" x14ac:dyDescent="0.3">
      <c r="A5">
        <v>6561.7000000000007</v>
      </c>
      <c r="B5" t="s">
        <v>401</v>
      </c>
      <c r="C5" t="s">
        <v>407</v>
      </c>
      <c r="E5" s="60" t="s">
        <v>414</v>
      </c>
      <c r="F5" s="60">
        <f t="shared" si="0"/>
        <v>6248.2960000000003</v>
      </c>
      <c r="G5" s="78">
        <f t="shared" si="1"/>
        <v>6.517931103549585E-3</v>
      </c>
      <c r="H5">
        <v>2700</v>
      </c>
      <c r="I5" s="60">
        <f t="shared" si="2"/>
        <v>17.598413979583878</v>
      </c>
    </row>
    <row r="6" spans="1:9" x14ac:dyDescent="0.3">
      <c r="A6">
        <v>5971.06</v>
      </c>
      <c r="B6" t="s">
        <v>401</v>
      </c>
      <c r="C6" t="s">
        <v>407</v>
      </c>
      <c r="E6" s="60" t="s">
        <v>441</v>
      </c>
      <c r="F6" s="60">
        <f t="shared" si="0"/>
        <v>2800.848</v>
      </c>
      <c r="G6" s="78">
        <f t="shared" si="1"/>
        <v>2.9217140634045899E-3</v>
      </c>
      <c r="H6">
        <v>2800</v>
      </c>
      <c r="I6" s="60">
        <f t="shared" si="2"/>
        <v>8.1807993775328516</v>
      </c>
    </row>
    <row r="7" spans="1:9" x14ac:dyDescent="0.3">
      <c r="A7">
        <v>0.5</v>
      </c>
      <c r="B7" t="s">
        <v>401</v>
      </c>
      <c r="C7" t="s">
        <v>406</v>
      </c>
      <c r="E7" s="60" t="s">
        <v>409</v>
      </c>
      <c r="F7" s="60">
        <f t="shared" si="0"/>
        <v>16780.14</v>
      </c>
      <c r="G7" s="78">
        <f t="shared" si="1"/>
        <v>1.7504259789855748E-2</v>
      </c>
      <c r="H7">
        <v>650</v>
      </c>
      <c r="I7" s="60">
        <f t="shared" si="2"/>
        <v>11.377768863406237</v>
      </c>
    </row>
    <row r="8" spans="1:9" x14ac:dyDescent="0.3">
      <c r="A8">
        <v>2700</v>
      </c>
      <c r="B8" t="s">
        <v>401</v>
      </c>
      <c r="C8" t="s">
        <v>407</v>
      </c>
      <c r="E8" s="60" t="s">
        <v>402</v>
      </c>
      <c r="F8" s="60">
        <f t="shared" si="0"/>
        <v>23147.64</v>
      </c>
      <c r="G8" s="78">
        <f t="shared" si="1"/>
        <v>2.4146538949142055E-2</v>
      </c>
      <c r="H8">
        <v>4300</v>
      </c>
      <c r="I8" s="60">
        <f t="shared" si="2"/>
        <v>103.83011748131084</v>
      </c>
    </row>
    <row r="9" spans="1:9" x14ac:dyDescent="0.3">
      <c r="A9">
        <v>5150</v>
      </c>
      <c r="B9" t="s">
        <v>401</v>
      </c>
      <c r="C9" t="s">
        <v>416</v>
      </c>
      <c r="E9" s="60" t="s">
        <v>410</v>
      </c>
      <c r="F9" s="60">
        <f t="shared" si="0"/>
        <v>62196.05</v>
      </c>
      <c r="G9" s="78">
        <f t="shared" si="1"/>
        <v>6.48800198986932E-2</v>
      </c>
      <c r="H9">
        <v>900</v>
      </c>
      <c r="I9" s="60">
        <f t="shared" si="2"/>
        <v>58.392017908823881</v>
      </c>
    </row>
    <row r="10" spans="1:9" x14ac:dyDescent="0.3">
      <c r="A10">
        <v>1496.62</v>
      </c>
      <c r="B10" t="s">
        <v>401</v>
      </c>
      <c r="C10" t="s">
        <v>416</v>
      </c>
      <c r="E10" s="60" t="s">
        <v>429</v>
      </c>
      <c r="F10" s="60">
        <f t="shared" si="0"/>
        <v>17845.259000000002</v>
      </c>
      <c r="G10" s="78">
        <f t="shared" si="1"/>
        <v>1.8615342276838063E-2</v>
      </c>
      <c r="H10">
        <v>550</v>
      </c>
      <c r="I10" s="60">
        <f t="shared" si="2"/>
        <v>10.238438252260934</v>
      </c>
    </row>
    <row r="11" spans="1:9" x14ac:dyDescent="0.3">
      <c r="A11">
        <v>12950</v>
      </c>
      <c r="B11" t="s">
        <v>401</v>
      </c>
      <c r="C11" t="s">
        <v>408</v>
      </c>
      <c r="E11" s="60" t="s">
        <v>413</v>
      </c>
      <c r="F11" s="60">
        <f t="shared" si="0"/>
        <v>5483.5800000000008</v>
      </c>
      <c r="G11" s="78">
        <f t="shared" si="1"/>
        <v>5.7202150219519748E-3</v>
      </c>
      <c r="H11">
        <v>650</v>
      </c>
      <c r="I11" s="60">
        <f t="shared" si="2"/>
        <v>3.7181397642687837</v>
      </c>
    </row>
    <row r="12" spans="1:9" x14ac:dyDescent="0.3">
      <c r="A12">
        <v>3932.36</v>
      </c>
      <c r="B12" t="s">
        <v>401</v>
      </c>
      <c r="C12" t="s">
        <v>408</v>
      </c>
      <c r="E12" s="60" t="s">
        <v>417</v>
      </c>
      <c r="F12" s="60">
        <f t="shared" si="0"/>
        <v>6681.0129999999999</v>
      </c>
      <c r="G12" s="78">
        <f t="shared" si="1"/>
        <v>6.9693213055077932E-3</v>
      </c>
      <c r="H12">
        <v>2300</v>
      </c>
      <c r="I12" s="60">
        <f t="shared" si="2"/>
        <v>16.029439002667925</v>
      </c>
    </row>
    <row r="13" spans="1:9" x14ac:dyDescent="0.3">
      <c r="A13">
        <v>6901.7000000000007</v>
      </c>
      <c r="B13" t="s">
        <v>401</v>
      </c>
      <c r="C13" t="s">
        <v>407</v>
      </c>
      <c r="E13" s="60" t="s">
        <v>403</v>
      </c>
      <c r="F13" s="60">
        <f t="shared" si="0"/>
        <v>105976.66900000001</v>
      </c>
      <c r="G13" s="78">
        <f t="shared" si="1"/>
        <v>0.11054992067048025</v>
      </c>
      <c r="H13">
        <v>2100</v>
      </c>
      <c r="I13" s="60">
        <f t="shared" si="2"/>
        <v>232.15483340800853</v>
      </c>
    </row>
    <row r="14" spans="1:9" x14ac:dyDescent="0.3">
      <c r="A14">
        <v>2680.2</v>
      </c>
      <c r="B14" t="s">
        <v>401</v>
      </c>
      <c r="C14" t="s">
        <v>407</v>
      </c>
      <c r="E14" s="60" t="s">
        <v>411</v>
      </c>
      <c r="F14" s="60">
        <f t="shared" si="0"/>
        <v>24764.5</v>
      </c>
      <c r="G14" s="78">
        <f t="shared" si="1"/>
        <v>2.5833171926210551E-2</v>
      </c>
      <c r="H14">
        <v>3000</v>
      </c>
      <c r="I14" s="60">
        <f t="shared" si="2"/>
        <v>77.499515778631647</v>
      </c>
    </row>
    <row r="15" spans="1:9" x14ac:dyDescent="0.3">
      <c r="A15">
        <v>8329.0399999999991</v>
      </c>
      <c r="B15" t="s">
        <v>401</v>
      </c>
      <c r="C15" t="s">
        <v>407</v>
      </c>
      <c r="E15" s="60" t="s">
        <v>405</v>
      </c>
      <c r="F15" s="60">
        <f t="shared" si="0"/>
        <v>48495.222000000002</v>
      </c>
      <c r="G15" s="78">
        <f t="shared" si="1"/>
        <v>5.0587954835581109E-2</v>
      </c>
      <c r="H15">
        <v>550</v>
      </c>
      <c r="I15" s="60">
        <f t="shared" si="2"/>
        <v>27.823375159569611</v>
      </c>
    </row>
    <row r="16" spans="1:9" x14ac:dyDescent="0.3">
      <c r="A16">
        <v>3299.6329999999998</v>
      </c>
      <c r="B16" t="s">
        <v>401</v>
      </c>
      <c r="C16" t="s">
        <v>417</v>
      </c>
      <c r="E16" s="60" t="s">
        <v>406</v>
      </c>
      <c r="F16" s="60">
        <f t="shared" si="0"/>
        <v>22311.995999999999</v>
      </c>
      <c r="G16" s="78">
        <f t="shared" si="1"/>
        <v>2.3274834084472618E-2</v>
      </c>
      <c r="H16">
        <v>1600</v>
      </c>
      <c r="I16" s="60">
        <f t="shared" si="2"/>
        <v>37.239734535156188</v>
      </c>
    </row>
    <row r="17" spans="1:9" x14ac:dyDescent="0.3">
      <c r="A17">
        <v>3381.38</v>
      </c>
      <c r="B17" t="s">
        <v>401</v>
      </c>
      <c r="C17" t="s">
        <v>417</v>
      </c>
      <c r="E17" s="60" t="s">
        <v>407</v>
      </c>
      <c r="F17" s="60">
        <f t="shared" si="0"/>
        <v>68968.701000000015</v>
      </c>
      <c r="G17" s="78">
        <f t="shared" si="1"/>
        <v>7.1944933693812108E-2</v>
      </c>
      <c r="H17">
        <v>3000</v>
      </c>
      <c r="I17" s="60">
        <f t="shared" si="2"/>
        <v>215.83480108143632</v>
      </c>
    </row>
    <row r="18" spans="1:9" x14ac:dyDescent="0.3">
      <c r="A18">
        <v>249.589</v>
      </c>
      <c r="B18" t="s">
        <v>401</v>
      </c>
      <c r="C18" t="s">
        <v>418</v>
      </c>
      <c r="E18" s="60" t="s">
        <v>416</v>
      </c>
      <c r="F18" s="60">
        <f t="shared" si="0"/>
        <v>24906.02</v>
      </c>
      <c r="G18" s="78">
        <f t="shared" si="1"/>
        <v>2.5980798992817886E-2</v>
      </c>
      <c r="H18">
        <v>1800</v>
      </c>
      <c r="I18" s="60">
        <f t="shared" si="2"/>
        <v>46.765438187072192</v>
      </c>
    </row>
    <row r="19" spans="1:9" x14ac:dyDescent="0.3">
      <c r="A19">
        <v>44288</v>
      </c>
      <c r="B19" t="s">
        <v>401</v>
      </c>
      <c r="C19" t="s">
        <v>408</v>
      </c>
      <c r="E19" s="60" t="s">
        <v>412</v>
      </c>
      <c r="F19" s="60">
        <f t="shared" si="0"/>
        <v>7933.8200000000006</v>
      </c>
      <c r="G19" s="78">
        <f t="shared" si="1"/>
        <v>8.2761911644332747E-3</v>
      </c>
      <c r="H19">
        <v>4000</v>
      </c>
      <c r="I19" s="60">
        <f t="shared" si="2"/>
        <v>33.104764657733099</v>
      </c>
    </row>
    <row r="20" spans="1:9" x14ac:dyDescent="0.3">
      <c r="A20">
        <v>22066.719999999998</v>
      </c>
      <c r="B20" t="s">
        <v>401</v>
      </c>
      <c r="C20" t="s">
        <v>408</v>
      </c>
      <c r="E20" s="60" t="s">
        <v>418</v>
      </c>
      <c r="F20" s="60">
        <f t="shared" si="0"/>
        <v>131969.579</v>
      </c>
      <c r="G20" s="78">
        <f t="shared" si="1"/>
        <v>0.13766451264255791</v>
      </c>
      <c r="H20">
        <v>180</v>
      </c>
      <c r="I20" s="60">
        <f t="shared" si="2"/>
        <v>24.779612275660423</v>
      </c>
    </row>
    <row r="21" spans="1:9" x14ac:dyDescent="0.3">
      <c r="A21">
        <v>15500</v>
      </c>
      <c r="B21" t="s">
        <v>401</v>
      </c>
      <c r="C21" t="s">
        <v>402</v>
      </c>
      <c r="E21" s="60" t="s">
        <v>462</v>
      </c>
      <c r="F21" s="60">
        <f t="shared" si="0"/>
        <v>287.33</v>
      </c>
      <c r="G21" s="78">
        <f t="shared" si="1"/>
        <v>2.9972926122304416E-4</v>
      </c>
      <c r="H21">
        <v>0</v>
      </c>
      <c r="I21" s="60">
        <f t="shared" si="2"/>
        <v>0</v>
      </c>
    </row>
    <row r="22" spans="1:9" x14ac:dyDescent="0.3">
      <c r="A22">
        <v>20495.036</v>
      </c>
      <c r="B22" t="s">
        <v>401</v>
      </c>
      <c r="C22" t="s">
        <v>403</v>
      </c>
    </row>
    <row r="23" spans="1:9" x14ac:dyDescent="0.3">
      <c r="A23">
        <v>7647.6399999999994</v>
      </c>
      <c r="B23" t="s">
        <v>401</v>
      </c>
      <c r="C23" t="s">
        <v>402</v>
      </c>
      <c r="F23" t="b">
        <f>SUM(F2:F21)=SUM(A2:A118)</f>
        <v>1</v>
      </c>
      <c r="H23" s="46" t="s">
        <v>854</v>
      </c>
      <c r="I23" s="46">
        <f>SUM(I2:I21)</f>
        <v>1705.1861783019765</v>
      </c>
    </row>
    <row r="24" spans="1:9" x14ac:dyDescent="0.3">
      <c r="A24">
        <v>13072.884999999998</v>
      </c>
      <c r="B24" t="s">
        <v>401</v>
      </c>
      <c r="C24" t="s">
        <v>408</v>
      </c>
    </row>
    <row r="25" spans="1:9" x14ac:dyDescent="0.3">
      <c r="A25">
        <v>905.38</v>
      </c>
      <c r="B25" t="s">
        <v>401</v>
      </c>
      <c r="C25" t="s">
        <v>408</v>
      </c>
    </row>
    <row r="26" spans="1:9" x14ac:dyDescent="0.3">
      <c r="A26">
        <v>6314.4</v>
      </c>
      <c r="B26" t="s">
        <v>401</v>
      </c>
      <c r="C26" t="s">
        <v>409</v>
      </c>
    </row>
    <row r="27" spans="1:9" x14ac:dyDescent="0.3">
      <c r="A27">
        <v>7438.2</v>
      </c>
      <c r="B27" t="s">
        <v>401</v>
      </c>
      <c r="C27" t="s">
        <v>409</v>
      </c>
    </row>
    <row r="28" spans="1:9" x14ac:dyDescent="0.3">
      <c r="A28">
        <v>11144.32</v>
      </c>
      <c r="B28" t="s">
        <v>401</v>
      </c>
      <c r="C28" t="s">
        <v>418</v>
      </c>
    </row>
    <row r="29" spans="1:9" x14ac:dyDescent="0.3">
      <c r="A29">
        <v>10451.14</v>
      </c>
      <c r="B29" t="s">
        <v>401</v>
      </c>
      <c r="C29" t="s">
        <v>418</v>
      </c>
    </row>
    <row r="30" spans="1:9" x14ac:dyDescent="0.3">
      <c r="A30">
        <v>51.04</v>
      </c>
      <c r="B30" t="s">
        <v>401</v>
      </c>
      <c r="C30" t="s">
        <v>418</v>
      </c>
    </row>
    <row r="31" spans="1:9" x14ac:dyDescent="0.3">
      <c r="A31">
        <v>204.5</v>
      </c>
      <c r="B31" t="s">
        <v>401</v>
      </c>
      <c r="C31" t="s">
        <v>418</v>
      </c>
    </row>
    <row r="32" spans="1:9" x14ac:dyDescent="0.3">
      <c r="A32">
        <v>3500</v>
      </c>
      <c r="B32" t="s">
        <v>401</v>
      </c>
      <c r="C32" t="s">
        <v>410</v>
      </c>
    </row>
    <row r="33" spans="1:3" x14ac:dyDescent="0.3">
      <c r="A33">
        <v>3277.59</v>
      </c>
      <c r="B33" t="s">
        <v>401</v>
      </c>
      <c r="C33" t="s">
        <v>408</v>
      </c>
    </row>
    <row r="34" spans="1:3" x14ac:dyDescent="0.3">
      <c r="A34">
        <v>4583.3999999999996</v>
      </c>
      <c r="B34" t="s">
        <v>401</v>
      </c>
      <c r="C34" t="s">
        <v>408</v>
      </c>
    </row>
    <row r="35" spans="1:3" x14ac:dyDescent="0.3">
      <c r="A35">
        <v>4244.7000000000007</v>
      </c>
      <c r="B35" t="s">
        <v>401</v>
      </c>
      <c r="C35" t="s">
        <v>410</v>
      </c>
    </row>
    <row r="36" spans="1:3" x14ac:dyDescent="0.3">
      <c r="A36">
        <v>14173.62</v>
      </c>
      <c r="B36" t="s">
        <v>401</v>
      </c>
      <c r="C36" t="s">
        <v>408</v>
      </c>
    </row>
    <row r="37" spans="1:3" x14ac:dyDescent="0.3">
      <c r="A37">
        <v>9266.7000000000007</v>
      </c>
      <c r="B37" t="s">
        <v>401</v>
      </c>
      <c r="C37" t="s">
        <v>408</v>
      </c>
    </row>
    <row r="38" spans="1:3" x14ac:dyDescent="0.3">
      <c r="A38">
        <v>19656.186000000002</v>
      </c>
      <c r="B38" t="s">
        <v>401</v>
      </c>
      <c r="C38" t="s">
        <v>408</v>
      </c>
    </row>
    <row r="39" spans="1:3" x14ac:dyDescent="0.3">
      <c r="A39">
        <v>12125.459000000001</v>
      </c>
      <c r="B39" t="s">
        <v>401</v>
      </c>
      <c r="C39" t="s">
        <v>429</v>
      </c>
    </row>
    <row r="40" spans="1:3" x14ac:dyDescent="0.3">
      <c r="A40">
        <v>4419.32</v>
      </c>
      <c r="B40" t="s">
        <v>401</v>
      </c>
      <c r="C40" t="s">
        <v>429</v>
      </c>
    </row>
    <row r="41" spans="1:3" x14ac:dyDescent="0.3">
      <c r="A41">
        <v>4305.54</v>
      </c>
      <c r="B41" t="s">
        <v>401</v>
      </c>
      <c r="C41" t="s">
        <v>408</v>
      </c>
    </row>
    <row r="42" spans="1:3" x14ac:dyDescent="0.3">
      <c r="A42">
        <v>15</v>
      </c>
      <c r="B42" t="s">
        <v>401</v>
      </c>
      <c r="C42" t="s">
        <v>418</v>
      </c>
    </row>
    <row r="43" spans="1:3" x14ac:dyDescent="0.3">
      <c r="A43">
        <v>72037.665999999997</v>
      </c>
      <c r="B43" t="s">
        <v>401</v>
      </c>
      <c r="C43" t="s">
        <v>408</v>
      </c>
    </row>
    <row r="44" spans="1:3" x14ac:dyDescent="0.3">
      <c r="A44">
        <v>14850</v>
      </c>
      <c r="B44" t="s">
        <v>401</v>
      </c>
      <c r="C44" t="s">
        <v>416</v>
      </c>
    </row>
    <row r="45" spans="1:3" x14ac:dyDescent="0.3">
      <c r="A45">
        <v>16763.23</v>
      </c>
      <c r="B45" t="s">
        <v>401</v>
      </c>
      <c r="C45" t="s">
        <v>403</v>
      </c>
    </row>
    <row r="46" spans="1:3" x14ac:dyDescent="0.3">
      <c r="A46">
        <v>17741.400000000001</v>
      </c>
      <c r="B46" t="s">
        <v>401</v>
      </c>
      <c r="C46" t="s">
        <v>408</v>
      </c>
    </row>
    <row r="47" spans="1:3" x14ac:dyDescent="0.3">
      <c r="A47">
        <v>6425.46</v>
      </c>
      <c r="B47" t="s">
        <v>401</v>
      </c>
      <c r="C47" t="s">
        <v>403</v>
      </c>
    </row>
    <row r="48" spans="1:3" x14ac:dyDescent="0.3">
      <c r="A48">
        <v>3027.54</v>
      </c>
      <c r="B48" t="s">
        <v>401</v>
      </c>
      <c r="C48" t="s">
        <v>409</v>
      </c>
    </row>
    <row r="49" spans="1:3" x14ac:dyDescent="0.3">
      <c r="A49">
        <v>3409.4</v>
      </c>
      <c r="B49" t="s">
        <v>401</v>
      </c>
      <c r="C49" t="s">
        <v>416</v>
      </c>
    </row>
    <row r="50" spans="1:3" x14ac:dyDescent="0.3">
      <c r="A50">
        <v>3301.08</v>
      </c>
      <c r="B50" t="s">
        <v>401</v>
      </c>
      <c r="C50" t="s">
        <v>407</v>
      </c>
    </row>
    <row r="51" spans="1:3" x14ac:dyDescent="0.3">
      <c r="A51">
        <v>1912.154</v>
      </c>
      <c r="B51" t="s">
        <v>401</v>
      </c>
      <c r="C51" t="s">
        <v>408</v>
      </c>
    </row>
    <row r="52" spans="1:3" x14ac:dyDescent="0.3">
      <c r="A52">
        <v>26552.323</v>
      </c>
      <c r="B52" t="s">
        <v>401</v>
      </c>
      <c r="C52" t="s">
        <v>403</v>
      </c>
    </row>
    <row r="53" spans="1:3" x14ac:dyDescent="0.3">
      <c r="A53">
        <v>3740</v>
      </c>
      <c r="B53" t="s">
        <v>401</v>
      </c>
      <c r="C53" t="s">
        <v>411</v>
      </c>
    </row>
    <row r="54" spans="1:3" x14ac:dyDescent="0.3">
      <c r="A54">
        <v>22176.841000000004</v>
      </c>
      <c r="B54" t="s">
        <v>401</v>
      </c>
      <c r="C54" t="s">
        <v>407</v>
      </c>
    </row>
    <row r="55" spans="1:3" x14ac:dyDescent="0.3">
      <c r="A55">
        <v>21943.02</v>
      </c>
      <c r="B55" t="s">
        <v>401</v>
      </c>
      <c r="C55" t="s">
        <v>403</v>
      </c>
    </row>
    <row r="56" spans="1:3" x14ac:dyDescent="0.3">
      <c r="A56">
        <v>5876.42</v>
      </c>
      <c r="B56" t="s">
        <v>401</v>
      </c>
      <c r="C56" t="s">
        <v>407</v>
      </c>
    </row>
    <row r="57" spans="1:3" x14ac:dyDescent="0.3">
      <c r="A57">
        <v>250.006</v>
      </c>
      <c r="B57" t="s">
        <v>401</v>
      </c>
      <c r="C57" t="s">
        <v>405</v>
      </c>
    </row>
    <row r="58" spans="1:3" x14ac:dyDescent="0.3">
      <c r="A58">
        <v>544.09999999999991</v>
      </c>
      <c r="B58" t="s">
        <v>401</v>
      </c>
      <c r="C58" t="s">
        <v>405</v>
      </c>
    </row>
    <row r="59" spans="1:3" x14ac:dyDescent="0.3">
      <c r="A59">
        <v>2134.75</v>
      </c>
      <c r="B59" t="s">
        <v>401</v>
      </c>
      <c r="C59" t="s">
        <v>410</v>
      </c>
    </row>
    <row r="60" spans="1:3" x14ac:dyDescent="0.3">
      <c r="A60">
        <v>3030.92</v>
      </c>
      <c r="B60" t="s">
        <v>401</v>
      </c>
      <c r="C60" t="s">
        <v>410</v>
      </c>
    </row>
    <row r="61" spans="1:3" x14ac:dyDescent="0.3">
      <c r="A61">
        <v>1</v>
      </c>
      <c r="B61" t="s">
        <v>401</v>
      </c>
      <c r="C61" t="s">
        <v>418</v>
      </c>
    </row>
    <row r="62" spans="1:3" x14ac:dyDescent="0.3">
      <c r="A62">
        <v>3025</v>
      </c>
      <c r="B62" t="s">
        <v>401</v>
      </c>
      <c r="C62" t="s">
        <v>412</v>
      </c>
    </row>
    <row r="63" spans="1:3" x14ac:dyDescent="0.3">
      <c r="A63">
        <v>1197.02</v>
      </c>
      <c r="B63" t="s">
        <v>401</v>
      </c>
      <c r="C63" t="s">
        <v>412</v>
      </c>
    </row>
    <row r="64" spans="1:3" x14ac:dyDescent="0.3">
      <c r="A64">
        <v>4380.04</v>
      </c>
      <c r="B64" t="s">
        <v>401</v>
      </c>
      <c r="C64" t="s">
        <v>418</v>
      </c>
    </row>
    <row r="65" spans="1:3" x14ac:dyDescent="0.3">
      <c r="A65">
        <v>4579.76</v>
      </c>
      <c r="B65" t="s">
        <v>401</v>
      </c>
      <c r="C65" t="s">
        <v>418</v>
      </c>
    </row>
    <row r="66" spans="1:3" x14ac:dyDescent="0.3">
      <c r="A66">
        <v>999</v>
      </c>
      <c r="B66" t="s">
        <v>401</v>
      </c>
      <c r="C66" t="s">
        <v>418</v>
      </c>
    </row>
    <row r="67" spans="1:3" x14ac:dyDescent="0.3">
      <c r="A67">
        <v>1385.400000000001</v>
      </c>
      <c r="B67" t="s">
        <v>401</v>
      </c>
      <c r="C67" t="s">
        <v>418</v>
      </c>
    </row>
    <row r="68" spans="1:3" x14ac:dyDescent="0.3">
      <c r="A68">
        <v>1255.08</v>
      </c>
      <c r="B68" t="s">
        <v>401</v>
      </c>
      <c r="C68" t="s">
        <v>418</v>
      </c>
    </row>
    <row r="69" spans="1:3" x14ac:dyDescent="0.3">
      <c r="A69">
        <v>5792.2370000000001</v>
      </c>
      <c r="B69" t="s">
        <v>401</v>
      </c>
      <c r="C69" t="s">
        <v>408</v>
      </c>
    </row>
    <row r="70" spans="1:3" x14ac:dyDescent="0.3">
      <c r="A70">
        <v>15287.64</v>
      </c>
      <c r="B70" t="s">
        <v>401</v>
      </c>
      <c r="C70" t="s">
        <v>440</v>
      </c>
    </row>
    <row r="71" spans="1:3" x14ac:dyDescent="0.3">
      <c r="A71">
        <v>3320</v>
      </c>
      <c r="B71" t="s">
        <v>401</v>
      </c>
      <c r="C71" t="s">
        <v>410</v>
      </c>
    </row>
    <row r="72" spans="1:3" x14ac:dyDescent="0.3">
      <c r="A72">
        <v>2800.848</v>
      </c>
      <c r="B72" t="s">
        <v>401</v>
      </c>
      <c r="C72" t="s">
        <v>441</v>
      </c>
    </row>
    <row r="73" spans="1:3" x14ac:dyDescent="0.3">
      <c r="A73">
        <v>3101.6759999999999</v>
      </c>
      <c r="B73" t="s">
        <v>401</v>
      </c>
      <c r="C73" t="s">
        <v>414</v>
      </c>
    </row>
    <row r="74" spans="1:3" x14ac:dyDescent="0.3">
      <c r="A74">
        <v>3500</v>
      </c>
      <c r="B74" t="s">
        <v>401</v>
      </c>
      <c r="C74" t="s">
        <v>407</v>
      </c>
    </row>
    <row r="75" spans="1:3" x14ac:dyDescent="0.3">
      <c r="A75">
        <v>16579.760000000002</v>
      </c>
      <c r="B75" t="s">
        <v>401</v>
      </c>
      <c r="C75" t="s">
        <v>408</v>
      </c>
    </row>
    <row r="76" spans="1:3" x14ac:dyDescent="0.3">
      <c r="A76">
        <v>72709.51999999999</v>
      </c>
      <c r="B76" t="s">
        <v>401</v>
      </c>
      <c r="C76" t="s">
        <v>440</v>
      </c>
    </row>
    <row r="77" spans="1:3" x14ac:dyDescent="0.3">
      <c r="A77">
        <v>3146.62</v>
      </c>
      <c r="B77" t="s">
        <v>401</v>
      </c>
      <c r="C77" t="s">
        <v>414</v>
      </c>
    </row>
    <row r="78" spans="1:3" x14ac:dyDescent="0.3">
      <c r="A78">
        <v>1344.72</v>
      </c>
      <c r="B78" t="s">
        <v>401</v>
      </c>
      <c r="C78" t="s">
        <v>413</v>
      </c>
    </row>
    <row r="79" spans="1:3" x14ac:dyDescent="0.3">
      <c r="A79">
        <v>770.16</v>
      </c>
      <c r="B79" t="s">
        <v>401</v>
      </c>
      <c r="C79" t="s">
        <v>413</v>
      </c>
    </row>
    <row r="80" spans="1:3" x14ac:dyDescent="0.3">
      <c r="A80">
        <v>3368.7000000000007</v>
      </c>
      <c r="B80" t="s">
        <v>401</v>
      </c>
      <c r="C80" t="s">
        <v>413</v>
      </c>
    </row>
    <row r="81" spans="1:3" x14ac:dyDescent="0.3">
      <c r="A81">
        <v>376.34000000000003</v>
      </c>
      <c r="B81" t="s">
        <v>401</v>
      </c>
      <c r="C81" t="s">
        <v>418</v>
      </c>
    </row>
    <row r="82" spans="1:3" x14ac:dyDescent="0.3">
      <c r="A82">
        <v>6000</v>
      </c>
      <c r="B82" t="s">
        <v>401</v>
      </c>
      <c r="C82" t="s">
        <v>410</v>
      </c>
    </row>
    <row r="83" spans="1:3" x14ac:dyDescent="0.3">
      <c r="A83">
        <v>1000</v>
      </c>
      <c r="B83" t="s">
        <v>401</v>
      </c>
      <c r="C83" t="s">
        <v>410</v>
      </c>
    </row>
    <row r="84" spans="1:3" x14ac:dyDescent="0.3">
      <c r="A84">
        <v>497.66</v>
      </c>
      <c r="B84" t="s">
        <v>401</v>
      </c>
      <c r="C84" t="s">
        <v>410</v>
      </c>
    </row>
    <row r="85" spans="1:3" x14ac:dyDescent="0.3">
      <c r="A85">
        <v>1000</v>
      </c>
      <c r="B85" t="s">
        <v>401</v>
      </c>
      <c r="C85" t="s">
        <v>410</v>
      </c>
    </row>
    <row r="86" spans="1:3" x14ac:dyDescent="0.3">
      <c r="A86">
        <v>886.3</v>
      </c>
      <c r="B86" t="s">
        <v>401</v>
      </c>
      <c r="C86" t="s">
        <v>410</v>
      </c>
    </row>
    <row r="87" spans="1:3" x14ac:dyDescent="0.3">
      <c r="A87">
        <v>27.72</v>
      </c>
      <c r="B87" t="s">
        <v>401</v>
      </c>
      <c r="C87" t="s">
        <v>418</v>
      </c>
    </row>
    <row r="88" spans="1:3" x14ac:dyDescent="0.3">
      <c r="A88">
        <v>507.6</v>
      </c>
      <c r="B88" t="s">
        <v>401</v>
      </c>
      <c r="C88" t="s">
        <v>418</v>
      </c>
    </row>
    <row r="89" spans="1:3" x14ac:dyDescent="0.3">
      <c r="A89">
        <v>13797.6</v>
      </c>
      <c r="B89" t="s">
        <v>401</v>
      </c>
      <c r="C89" t="s">
        <v>403</v>
      </c>
    </row>
    <row r="90" spans="1:3" x14ac:dyDescent="0.3">
      <c r="A90">
        <v>70</v>
      </c>
      <c r="B90" t="s">
        <v>401</v>
      </c>
      <c r="C90" t="s">
        <v>418</v>
      </c>
    </row>
    <row r="91" spans="1:3" x14ac:dyDescent="0.3">
      <c r="A91">
        <v>350</v>
      </c>
      <c r="B91" t="s">
        <v>401</v>
      </c>
      <c r="C91" t="s">
        <v>410</v>
      </c>
    </row>
    <row r="92" spans="1:3" x14ac:dyDescent="0.3">
      <c r="A92">
        <v>1300.48</v>
      </c>
      <c r="B92" t="s">
        <v>401</v>
      </c>
      <c r="C92" t="s">
        <v>429</v>
      </c>
    </row>
    <row r="93" spans="1:3" x14ac:dyDescent="0.3">
      <c r="A93">
        <v>3358.3199999999997</v>
      </c>
      <c r="B93" t="s">
        <v>401</v>
      </c>
      <c r="C93" t="s">
        <v>418</v>
      </c>
    </row>
    <row r="94" spans="1:3" x14ac:dyDescent="0.3">
      <c r="A94">
        <v>6246.4800000000014</v>
      </c>
      <c r="B94" t="s">
        <v>401</v>
      </c>
      <c r="C94" t="s">
        <v>418</v>
      </c>
    </row>
    <row r="95" spans="1:3" x14ac:dyDescent="0.3">
      <c r="A95">
        <v>19508.315000000002</v>
      </c>
      <c r="B95" t="s">
        <v>401</v>
      </c>
      <c r="C95" t="s">
        <v>408</v>
      </c>
    </row>
    <row r="96" spans="1:3" x14ac:dyDescent="0.3">
      <c r="A96">
        <v>29155</v>
      </c>
      <c r="B96" t="s">
        <v>401</v>
      </c>
      <c r="C96" t="s">
        <v>410</v>
      </c>
    </row>
    <row r="97" spans="1:3" x14ac:dyDescent="0.3">
      <c r="A97">
        <v>50197.259999999995</v>
      </c>
      <c r="B97" t="s">
        <v>401</v>
      </c>
      <c r="C97" t="s">
        <v>418</v>
      </c>
    </row>
    <row r="98" spans="1:3" x14ac:dyDescent="0.3">
      <c r="A98">
        <v>6598.5</v>
      </c>
      <c r="B98" t="s">
        <v>401</v>
      </c>
      <c r="C98" t="s">
        <v>408</v>
      </c>
    </row>
    <row r="99" spans="1:3" x14ac:dyDescent="0.3">
      <c r="A99">
        <v>6276.4400000000005</v>
      </c>
      <c r="B99" t="s">
        <v>401</v>
      </c>
      <c r="C99" t="s">
        <v>410</v>
      </c>
    </row>
    <row r="100" spans="1:3" x14ac:dyDescent="0.3">
      <c r="A100">
        <v>29248.959999999988</v>
      </c>
      <c r="B100" t="s">
        <v>401</v>
      </c>
      <c r="C100" t="s">
        <v>418</v>
      </c>
    </row>
    <row r="101" spans="1:3" x14ac:dyDescent="0.3">
      <c r="A101">
        <v>875.2399999999999</v>
      </c>
      <c r="B101" t="s">
        <v>401</v>
      </c>
      <c r="C101" t="s">
        <v>418</v>
      </c>
    </row>
    <row r="102" spans="1:3" x14ac:dyDescent="0.3">
      <c r="A102">
        <v>54.7</v>
      </c>
      <c r="B102" t="s">
        <v>401</v>
      </c>
      <c r="C102" t="s">
        <v>418</v>
      </c>
    </row>
    <row r="103" spans="1:3" x14ac:dyDescent="0.3">
      <c r="A103">
        <v>970.66</v>
      </c>
      <c r="B103" t="s">
        <v>401</v>
      </c>
      <c r="C103" t="s">
        <v>407</v>
      </c>
    </row>
    <row r="104" spans="1:3" x14ac:dyDescent="0.3">
      <c r="A104">
        <v>1375</v>
      </c>
      <c r="B104" t="s">
        <v>401</v>
      </c>
      <c r="C104" t="s">
        <v>412</v>
      </c>
    </row>
    <row r="105" spans="1:3" x14ac:dyDescent="0.3">
      <c r="A105">
        <v>836.8</v>
      </c>
      <c r="B105" t="s">
        <v>401</v>
      </c>
      <c r="C105" t="s">
        <v>412</v>
      </c>
    </row>
    <row r="106" spans="1:3" x14ac:dyDescent="0.3">
      <c r="A106">
        <v>2214.8599999999997</v>
      </c>
      <c r="B106" t="s">
        <v>401</v>
      </c>
      <c r="C106" t="s">
        <v>418</v>
      </c>
    </row>
    <row r="107" spans="1:3" x14ac:dyDescent="0.3">
      <c r="A107">
        <v>833.03999999999985</v>
      </c>
      <c r="B107" t="s">
        <v>401</v>
      </c>
      <c r="C107" t="s">
        <v>418</v>
      </c>
    </row>
    <row r="108" spans="1:3" x14ac:dyDescent="0.3">
      <c r="A108">
        <v>227.29999999999995</v>
      </c>
      <c r="B108" t="s">
        <v>401</v>
      </c>
      <c r="C108" t="s">
        <v>418</v>
      </c>
    </row>
    <row r="109" spans="1:3" x14ac:dyDescent="0.3">
      <c r="A109">
        <v>300</v>
      </c>
      <c r="B109" t="s">
        <v>401</v>
      </c>
      <c r="C109" t="s">
        <v>410</v>
      </c>
    </row>
    <row r="110" spans="1:3" x14ac:dyDescent="0.3">
      <c r="A110">
        <v>500.28</v>
      </c>
      <c r="B110" t="s">
        <v>401</v>
      </c>
      <c r="C110" t="s">
        <v>410</v>
      </c>
    </row>
    <row r="111" spans="1:3" x14ac:dyDescent="0.3">
      <c r="A111">
        <v>846.43</v>
      </c>
      <c r="B111" t="s">
        <v>401</v>
      </c>
      <c r="C111" t="s">
        <v>418</v>
      </c>
    </row>
    <row r="112" spans="1:3" x14ac:dyDescent="0.3">
      <c r="A112">
        <v>26926</v>
      </c>
      <c r="B112" t="s">
        <v>401</v>
      </c>
      <c r="C112" t="s">
        <v>405</v>
      </c>
    </row>
    <row r="113" spans="1:3" x14ac:dyDescent="0.3">
      <c r="A113">
        <v>4840</v>
      </c>
      <c r="B113" t="s">
        <v>401</v>
      </c>
      <c r="C113" t="s">
        <v>411</v>
      </c>
    </row>
    <row r="114" spans="1:3" x14ac:dyDescent="0.3">
      <c r="A114">
        <v>1500</v>
      </c>
      <c r="B114" t="s">
        <v>401</v>
      </c>
      <c r="C114" t="s">
        <v>412</v>
      </c>
    </row>
    <row r="115" spans="1:3" x14ac:dyDescent="0.3">
      <c r="A115">
        <v>20775.116000000002</v>
      </c>
      <c r="B115" t="s">
        <v>401</v>
      </c>
      <c r="C115" t="s">
        <v>405</v>
      </c>
    </row>
    <row r="116" spans="1:3" x14ac:dyDescent="0.3">
      <c r="A116">
        <v>16184.500000000002</v>
      </c>
      <c r="B116" t="s">
        <v>401</v>
      </c>
      <c r="C116" t="s">
        <v>411</v>
      </c>
    </row>
    <row r="117" spans="1:3" x14ac:dyDescent="0.3">
      <c r="A117">
        <v>2169.46</v>
      </c>
      <c r="B117" t="s">
        <v>401</v>
      </c>
      <c r="C117" t="s">
        <v>418</v>
      </c>
    </row>
    <row r="118" spans="1:3" x14ac:dyDescent="0.3">
      <c r="A118">
        <v>287.33</v>
      </c>
      <c r="B118" t="s">
        <v>401</v>
      </c>
      <c r="C118" t="s">
        <v>462</v>
      </c>
    </row>
  </sheetData>
  <sortState xmlns:xlrd2="http://schemas.microsoft.com/office/spreadsheetml/2017/richdata2" ref="E2:I21">
    <sortCondition ref="E2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0a69f0-8c97-496a-9ad9-da66ca662722">
      <Terms xmlns="http://schemas.microsoft.com/office/infopath/2007/PartnerControls"/>
    </lcf76f155ced4ddcb4097134ff3c332f>
    <Thumbnail xmlns="ab0a69f0-8c97-496a-9ad9-da66ca662722" xsi:nil="true"/>
    <TaxCatchAll xmlns="24c1f560-04ac-494c-9321-832b4ef0c5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309E7DAF6F6E4BA2BD81795E5DED94" ma:contentTypeVersion="14" ma:contentTypeDescription="Create a new document." ma:contentTypeScope="" ma:versionID="cc913dadd9b902cc590287d28f91acae">
  <xsd:schema xmlns:xsd="http://www.w3.org/2001/XMLSchema" xmlns:xs="http://www.w3.org/2001/XMLSchema" xmlns:p="http://schemas.microsoft.com/office/2006/metadata/properties" xmlns:ns2="ab0a69f0-8c97-496a-9ad9-da66ca662722" xmlns:ns3="24c1f560-04ac-494c-9321-832b4ef0c595" targetNamespace="http://schemas.microsoft.com/office/2006/metadata/properties" ma:root="true" ma:fieldsID="48dae4ceae7bcde4dcdfb4bf084300f4" ns2:_="" ns3:_="">
    <xsd:import namespace="ab0a69f0-8c97-496a-9ad9-da66ca662722"/>
    <xsd:import namespace="24c1f560-04ac-494c-9321-832b4ef0c595"/>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Thumbn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a69f0-8c97-496a-9ad9-da66ca6627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523d357-b62e-4915-abaf-82324539f46d"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Thumbnail" ma:index="21" nillable="true" ma:displayName="Thumbnail" ma:format="Thumbnail" ma:internalName="Thumbnail">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c1f560-04ac-494c-9321-832b4ef0c59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fc9a5c5-7ec9-4858-a084-1b70593a1a9c}" ma:internalName="TaxCatchAll" ma:showField="CatchAllData" ma:web="24c1f560-04ac-494c-9321-832b4ef0c5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028EC4-E513-44F5-B994-71607277529D}">
  <ds:schemaRefs>
    <ds:schemaRef ds:uri="24c1f560-04ac-494c-9321-832b4ef0c595"/>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 ds:uri="ab0a69f0-8c97-496a-9ad9-da66ca66272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5811C92-99BF-4665-B30F-74232D4E4854}">
  <ds:schemaRefs>
    <ds:schemaRef ds:uri="http://schemas.microsoft.com/sharepoint/v3/contenttype/forms"/>
  </ds:schemaRefs>
</ds:datastoreItem>
</file>

<file path=customXml/itemProps3.xml><?xml version="1.0" encoding="utf-8"?>
<ds:datastoreItem xmlns:ds="http://schemas.openxmlformats.org/officeDocument/2006/customXml" ds:itemID="{F59C14D6-F699-422F-89EF-80E7AEA3C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a69f0-8c97-496a-9ad9-da66ca662722"/>
    <ds:schemaRef ds:uri="24c1f560-04ac-494c-9321-832b4ef0c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vt:i4>
      </vt:variant>
    </vt:vector>
  </HeadingPairs>
  <TitlesOfParts>
    <vt:vector size="30" baseType="lpstr">
      <vt:lpstr>GHG Procedure</vt:lpstr>
      <vt:lpstr>Background Data &amp; Methodology</vt:lpstr>
      <vt:lpstr>Data Collection</vt:lpstr>
      <vt:lpstr>Data collection Scope 1 and 2</vt:lpstr>
      <vt:lpstr>F Gas</vt:lpstr>
      <vt:lpstr>EF</vt:lpstr>
      <vt:lpstr>Data BG</vt:lpstr>
      <vt:lpstr>Scope 3.1 </vt:lpstr>
      <vt:lpstr>Scope 3.1 - origin</vt:lpstr>
      <vt:lpstr>Scope 3.2 - details</vt:lpstr>
      <vt:lpstr>BC Scope 3.3</vt:lpstr>
      <vt:lpstr>Scope 3.2</vt:lpstr>
      <vt:lpstr>Scope 3.4</vt:lpstr>
      <vt:lpstr>Scope 3.5</vt:lpstr>
      <vt:lpstr>Scope 3.6</vt:lpstr>
      <vt:lpstr>Scope 3.7</vt:lpstr>
      <vt:lpstr> Scope 3.8</vt:lpstr>
      <vt:lpstr>S3 EF</vt:lpstr>
      <vt:lpstr>Scope 3.9 </vt:lpstr>
      <vt:lpstr>Scope 3.10</vt:lpstr>
      <vt:lpstr>Scope 3.11</vt:lpstr>
      <vt:lpstr>Scope 3.11 -details</vt:lpstr>
      <vt:lpstr>Scope 3.12</vt:lpstr>
      <vt:lpstr>Scope 3.13</vt:lpstr>
      <vt:lpstr>Scope 3.14</vt:lpstr>
      <vt:lpstr>Scope 3.15</vt:lpstr>
      <vt:lpstr>Lists</vt:lpstr>
      <vt:lpstr>'Background Data &amp; Methodology'!Print_Area</vt:lpstr>
      <vt:lpstr>'Data collection Scope 1 and 2'!Print_Area</vt:lpstr>
      <vt:lpstr>'GHG Procedure'!Print_Area</vt:lpstr>
    </vt:vector>
  </TitlesOfParts>
  <Manager/>
  <Company>Xcellent ICT 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Hendrik Oosterhoff</dc:creator>
  <cp:keywords/>
  <dc:description/>
  <cp:lastModifiedBy>Derek Wilson</cp:lastModifiedBy>
  <cp:revision/>
  <dcterms:created xsi:type="dcterms:W3CDTF">2020-05-18T11:36:49Z</dcterms:created>
  <dcterms:modified xsi:type="dcterms:W3CDTF">2023-08-17T16:55:36Z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0x0101004C309E7DAF6F6E4BA2BD81795E5DED94</vt:lpwstr>
  </property>
  <property fmtid="{D5CDD505-2E9C-101B-9397-08002B2CF9AE}" pid="3" name="MediaServiceImageTags">
    <vt:lpwstr/>
  </property>
</Properties>
</file>